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2.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bmcinto\OneDrive - Consumers Energy\Temp\"/>
    </mc:Choice>
  </mc:AlternateContent>
  <xr:revisionPtr revIDLastSave="0" documentId="13_ncr:1_{73A4E662-CF0B-41DE-9B28-33FD3B26DFA1}" xr6:coauthVersionLast="41" xr6:coauthVersionMax="41" xr10:uidLastSave="{00000000-0000-0000-0000-000000000000}"/>
  <bookViews>
    <workbookView xWindow="-98" yWindow="-98" windowWidth="19396" windowHeight="11596" xr2:uid="{0275E55A-0311-484B-87FC-ADD4E8E6D246}"/>
  </bookViews>
  <sheets>
    <sheet name="Disclaimer" sheetId="6" r:id="rId1"/>
    <sheet name="Checklist" sheetId="1" r:id="rId2"/>
    <sheet name="Cash Flow Budget" sheetId="2" r:id="rId3"/>
    <sheet name="Cash Flow Actuals" sheetId="7" r:id="rId4"/>
    <sheet name="Cash Flow Actuals vs Budget" sheetId="8" r:id="rId5"/>
    <sheet name="Unemployment Analysis" sheetId="3" r:id="rId6"/>
    <sheet name="PPP Max Loan Calc" sheetId="4" r:id="rId7"/>
    <sheet name="PPP vs ERC Analysis" sheetId="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2" i="8" l="1"/>
  <c r="L42" i="8"/>
  <c r="K42" i="8"/>
  <c r="J42" i="8"/>
  <c r="I42" i="8"/>
  <c r="H42" i="8"/>
  <c r="G42" i="8"/>
  <c r="M41" i="8"/>
  <c r="L41" i="8"/>
  <c r="K41" i="8"/>
  <c r="J41" i="8"/>
  <c r="I41" i="8"/>
  <c r="H41" i="8"/>
  <c r="G41" i="8"/>
  <c r="M40" i="8"/>
  <c r="L40" i="8"/>
  <c r="K40" i="8"/>
  <c r="J40" i="8"/>
  <c r="I40" i="8"/>
  <c r="H40" i="8"/>
  <c r="G40" i="8"/>
  <c r="M39" i="8"/>
  <c r="L39" i="8"/>
  <c r="K39" i="8"/>
  <c r="J39" i="8"/>
  <c r="I39" i="8"/>
  <c r="H39" i="8"/>
  <c r="G39" i="8"/>
  <c r="M38" i="8"/>
  <c r="L38" i="8"/>
  <c r="K38" i="8"/>
  <c r="J38" i="8"/>
  <c r="I38" i="8"/>
  <c r="H38" i="8"/>
  <c r="G38" i="8"/>
  <c r="M37" i="8"/>
  <c r="L37" i="8"/>
  <c r="K37" i="8"/>
  <c r="J37" i="8"/>
  <c r="I37" i="8"/>
  <c r="H37" i="8"/>
  <c r="G37" i="8"/>
  <c r="M36" i="8"/>
  <c r="L36" i="8"/>
  <c r="K36" i="8"/>
  <c r="J36" i="8"/>
  <c r="I36" i="8"/>
  <c r="H36" i="8"/>
  <c r="G36" i="8"/>
  <c r="M34" i="8"/>
  <c r="L34" i="8"/>
  <c r="K34" i="8"/>
  <c r="J34" i="8"/>
  <c r="I34" i="8"/>
  <c r="H34" i="8"/>
  <c r="G34" i="8"/>
  <c r="M33" i="8"/>
  <c r="L33" i="8"/>
  <c r="K33" i="8"/>
  <c r="J33" i="8"/>
  <c r="I33" i="8"/>
  <c r="H33" i="8"/>
  <c r="G33" i="8"/>
  <c r="M32" i="8"/>
  <c r="L32" i="8"/>
  <c r="K32" i="8"/>
  <c r="J32" i="8"/>
  <c r="I32" i="8"/>
  <c r="H32" i="8"/>
  <c r="G32" i="8"/>
  <c r="M27" i="8"/>
  <c r="L27" i="8"/>
  <c r="K27" i="8"/>
  <c r="J27" i="8"/>
  <c r="I27" i="8"/>
  <c r="H27" i="8"/>
  <c r="G27" i="8"/>
  <c r="M26" i="8"/>
  <c r="L26" i="8"/>
  <c r="K26" i="8"/>
  <c r="J26" i="8"/>
  <c r="I26" i="8"/>
  <c r="H26" i="8"/>
  <c r="G26" i="8"/>
  <c r="M25" i="8"/>
  <c r="L25" i="8"/>
  <c r="K25" i="8"/>
  <c r="J25" i="8"/>
  <c r="I25" i="8"/>
  <c r="H25" i="8"/>
  <c r="G25" i="8"/>
  <c r="M24" i="8"/>
  <c r="L24" i="8"/>
  <c r="K24" i="8"/>
  <c r="J24" i="8"/>
  <c r="I24" i="8"/>
  <c r="H24" i="8"/>
  <c r="G24" i="8"/>
  <c r="M23" i="8"/>
  <c r="L23" i="8"/>
  <c r="K23" i="8"/>
  <c r="J23" i="8"/>
  <c r="I23" i="8"/>
  <c r="H23" i="8"/>
  <c r="G23" i="8"/>
  <c r="M22" i="8"/>
  <c r="L22" i="8"/>
  <c r="K22" i="8"/>
  <c r="J22" i="8"/>
  <c r="I22" i="8"/>
  <c r="H22" i="8"/>
  <c r="G22" i="8"/>
  <c r="M21" i="8"/>
  <c r="L21" i="8"/>
  <c r="K21" i="8"/>
  <c r="J21" i="8"/>
  <c r="I21" i="8"/>
  <c r="H21" i="8"/>
  <c r="G21" i="8"/>
  <c r="M20" i="8"/>
  <c r="L20" i="8"/>
  <c r="K20" i="8"/>
  <c r="J20" i="8"/>
  <c r="I20" i="8"/>
  <c r="H20" i="8"/>
  <c r="G20" i="8"/>
  <c r="M19" i="8"/>
  <c r="L19" i="8"/>
  <c r="K19" i="8"/>
  <c r="J19" i="8"/>
  <c r="I19" i="8"/>
  <c r="H19" i="8"/>
  <c r="G19" i="8"/>
  <c r="M18" i="8"/>
  <c r="L18" i="8"/>
  <c r="K18" i="8"/>
  <c r="J18" i="8"/>
  <c r="I18" i="8"/>
  <c r="H18" i="8"/>
  <c r="G18" i="8"/>
  <c r="M17" i="8"/>
  <c r="L17" i="8"/>
  <c r="K17" i="8"/>
  <c r="J17" i="8"/>
  <c r="I17" i="8"/>
  <c r="H17" i="8"/>
  <c r="G17" i="8"/>
  <c r="M16" i="8"/>
  <c r="L16" i="8"/>
  <c r="K16" i="8"/>
  <c r="K28" i="8" s="1"/>
  <c r="J16" i="8"/>
  <c r="I16" i="8"/>
  <c r="H16" i="8"/>
  <c r="G16" i="8"/>
  <c r="G28" i="8" s="1"/>
  <c r="M15" i="8"/>
  <c r="L15" i="8"/>
  <c r="K15" i="8"/>
  <c r="J15" i="8"/>
  <c r="I15" i="8"/>
  <c r="H15" i="8"/>
  <c r="G15" i="8"/>
  <c r="M14" i="8"/>
  <c r="M28" i="8" s="1"/>
  <c r="L14" i="8"/>
  <c r="L28" i="8" s="1"/>
  <c r="K14" i="8"/>
  <c r="J14" i="8"/>
  <c r="J28" i="8" s="1"/>
  <c r="I14" i="8"/>
  <c r="I28" i="8" s="1"/>
  <c r="H14" i="8"/>
  <c r="H28" i="8" s="1"/>
  <c r="G14" i="8"/>
  <c r="L12" i="8"/>
  <c r="H12" i="8"/>
  <c r="M11" i="8"/>
  <c r="L11" i="8"/>
  <c r="K11" i="8"/>
  <c r="J11" i="8"/>
  <c r="I11" i="8"/>
  <c r="H11" i="8"/>
  <c r="G11" i="8"/>
  <c r="M10" i="8"/>
  <c r="M12" i="8" s="1"/>
  <c r="M30" i="8" s="1"/>
  <c r="L10" i="8"/>
  <c r="K10" i="8"/>
  <c r="K12" i="8" s="1"/>
  <c r="K30" i="8" s="1"/>
  <c r="J10" i="8"/>
  <c r="J12" i="8" s="1"/>
  <c r="J30" i="8" s="1"/>
  <c r="I10" i="8"/>
  <c r="I12" i="8" s="1"/>
  <c r="I30" i="8" s="1"/>
  <c r="H10" i="8"/>
  <c r="G10" i="8"/>
  <c r="G12" i="8" s="1"/>
  <c r="G30" i="8" s="1"/>
  <c r="M6" i="8"/>
  <c r="L6" i="8"/>
  <c r="K6" i="8"/>
  <c r="J6" i="8"/>
  <c r="I6" i="8"/>
  <c r="H6" i="8"/>
  <c r="G6" i="8"/>
  <c r="F42" i="8"/>
  <c r="F41" i="8"/>
  <c r="F40" i="8"/>
  <c r="F39" i="8"/>
  <c r="F38" i="8"/>
  <c r="F37" i="8"/>
  <c r="F36" i="8"/>
  <c r="F34" i="8"/>
  <c r="F33" i="8"/>
  <c r="F32" i="8"/>
  <c r="F27" i="8"/>
  <c r="F26" i="8"/>
  <c r="F25" i="8"/>
  <c r="F24" i="8"/>
  <c r="F23" i="8"/>
  <c r="F22" i="8"/>
  <c r="F21" i="8"/>
  <c r="F20" i="8"/>
  <c r="F19" i="8"/>
  <c r="F18" i="8"/>
  <c r="F17" i="8"/>
  <c r="F16" i="8"/>
  <c r="F15" i="8"/>
  <c r="F14" i="8"/>
  <c r="F11" i="8"/>
  <c r="F12" i="8" s="1"/>
  <c r="F10" i="8"/>
  <c r="F6" i="8"/>
  <c r="M28" i="7"/>
  <c r="L28" i="7"/>
  <c r="K28" i="7"/>
  <c r="J28" i="7"/>
  <c r="I28" i="7"/>
  <c r="H28" i="7"/>
  <c r="G28" i="7"/>
  <c r="F28" i="7"/>
  <c r="M12" i="7"/>
  <c r="M30" i="7" s="1"/>
  <c r="L12" i="7"/>
  <c r="L30" i="7" s="1"/>
  <c r="K12" i="7"/>
  <c r="K30" i="7" s="1"/>
  <c r="J12" i="7"/>
  <c r="J30" i="7" s="1"/>
  <c r="I12" i="7"/>
  <c r="I30" i="7" s="1"/>
  <c r="H12" i="7"/>
  <c r="H30" i="7" s="1"/>
  <c r="G12" i="7"/>
  <c r="G30" i="7" s="1"/>
  <c r="F12" i="7"/>
  <c r="F30" i="7" s="1"/>
  <c r="F44" i="7" s="1"/>
  <c r="G6" i="7" s="1"/>
  <c r="G44" i="7" s="1"/>
  <c r="H6" i="7" s="1"/>
  <c r="H44" i="7" s="1"/>
  <c r="I6" i="7" s="1"/>
  <c r="I44" i="7" s="1"/>
  <c r="J6" i="7" s="1"/>
  <c r="J44" i="7" s="1"/>
  <c r="K6" i="7" s="1"/>
  <c r="K44" i="7" s="1"/>
  <c r="L6" i="7" s="1"/>
  <c r="L44" i="7" s="1"/>
  <c r="M6" i="7" s="1"/>
  <c r="M44" i="7" s="1"/>
  <c r="H30" i="8" l="1"/>
  <c r="L30" i="8"/>
  <c r="F28" i="8"/>
  <c r="F30" i="8"/>
  <c r="F44" i="8" s="1"/>
  <c r="G44" i="8" s="1"/>
  <c r="H44" i="8" s="1"/>
  <c r="I44" i="8" s="1"/>
  <c r="J44" i="8" s="1"/>
  <c r="K44" i="8" s="1"/>
  <c r="L44" i="8" s="1"/>
  <c r="M44" i="8" s="1"/>
  <c r="D14" i="5"/>
  <c r="E32" i="4"/>
  <c r="D15" i="5" s="1"/>
  <c r="E20" i="4"/>
  <c r="E23" i="4" s="1"/>
  <c r="J22" i="3"/>
  <c r="F9" i="3"/>
  <c r="F13" i="3"/>
  <c r="J13" i="3" s="1"/>
  <c r="F16" i="3"/>
  <c r="J16" i="3" s="1"/>
  <c r="F17" i="3"/>
  <c r="J17" i="3" s="1"/>
  <c r="F20" i="3"/>
  <c r="J20" i="3" s="1"/>
  <c r="F21" i="3"/>
  <c r="J21" i="3" s="1"/>
  <c r="E12" i="3"/>
  <c r="I12" i="3" s="1"/>
  <c r="E16" i="3"/>
  <c r="I16" i="3" s="1"/>
  <c r="E20" i="3"/>
  <c r="I20" i="3" s="1"/>
  <c r="B13" i="3"/>
  <c r="E13" i="3" s="1"/>
  <c r="I13" i="3" s="1"/>
  <c r="B14" i="3"/>
  <c r="F14" i="3" s="1"/>
  <c r="J14" i="3" s="1"/>
  <c r="B15" i="3"/>
  <c r="F15" i="3" s="1"/>
  <c r="J15" i="3" s="1"/>
  <c r="B16" i="3"/>
  <c r="B17" i="3"/>
  <c r="E17" i="3" s="1"/>
  <c r="I17" i="3" s="1"/>
  <c r="B18" i="3"/>
  <c r="F18" i="3" s="1"/>
  <c r="J18" i="3" s="1"/>
  <c r="B19" i="3"/>
  <c r="L23" i="3"/>
  <c r="C23" i="3"/>
  <c r="AJ22" i="3"/>
  <c r="AJ21" i="3"/>
  <c r="AI21" i="3" s="1"/>
  <c r="S21" i="3"/>
  <c r="Q21" i="3"/>
  <c r="M21" i="3"/>
  <c r="N21" i="3" s="1"/>
  <c r="O21" i="3" s="1"/>
  <c r="P21" i="3" s="1"/>
  <c r="R21" i="3" s="1"/>
  <c r="D21" i="3"/>
  <c r="B21" i="3"/>
  <c r="E21" i="3" s="1"/>
  <c r="I21" i="3" s="1"/>
  <c r="S20" i="3"/>
  <c r="Q20" i="3"/>
  <c r="M20" i="3"/>
  <c r="N20" i="3" s="1"/>
  <c r="O20" i="3" s="1"/>
  <c r="P20" i="3" s="1"/>
  <c r="R20" i="3" s="1"/>
  <c r="D20" i="3"/>
  <c r="AJ20" i="3" s="1"/>
  <c r="AI20" i="3" s="1"/>
  <c r="B20" i="3"/>
  <c r="AJ19" i="3"/>
  <c r="AE19" i="3"/>
  <c r="AA19" i="3"/>
  <c r="U19" i="3"/>
  <c r="T19" i="3"/>
  <c r="S19" i="3"/>
  <c r="Q19" i="3"/>
  <c r="P19" i="3"/>
  <c r="R19" i="3" s="1"/>
  <c r="X19" i="3" s="1"/>
  <c r="M19" i="3"/>
  <c r="N19" i="3" s="1"/>
  <c r="O19" i="3" s="1"/>
  <c r="D19" i="3"/>
  <c r="AH19" i="3" s="1"/>
  <c r="AJ18" i="3"/>
  <c r="AI18" i="3" s="1"/>
  <c r="AE18" i="3"/>
  <c r="AA18" i="3"/>
  <c r="S18" i="3"/>
  <c r="Q18" i="3"/>
  <c r="P18" i="3"/>
  <c r="M18" i="3"/>
  <c r="N18" i="3" s="1"/>
  <c r="O18" i="3" s="1"/>
  <c r="D18" i="3"/>
  <c r="S17" i="3"/>
  <c r="Q17" i="3"/>
  <c r="M17" i="3"/>
  <c r="N17" i="3" s="1"/>
  <c r="O17" i="3" s="1"/>
  <c r="P17" i="3" s="1"/>
  <c r="R17" i="3" s="1"/>
  <c r="V17" i="3" s="1"/>
  <c r="D17" i="3"/>
  <c r="AJ17" i="3" s="1"/>
  <c r="AI17" i="3" s="1"/>
  <c r="AI16" i="3"/>
  <c r="S16" i="3"/>
  <c r="Q16" i="3"/>
  <c r="P16" i="3"/>
  <c r="R16" i="3" s="1"/>
  <c r="G16" i="3" s="1"/>
  <c r="H16" i="3" s="1"/>
  <c r="M16" i="3"/>
  <c r="N16" i="3" s="1"/>
  <c r="O16" i="3" s="1"/>
  <c r="D16" i="3"/>
  <c r="AJ16" i="3" s="1"/>
  <c r="S15" i="3"/>
  <c r="Q15" i="3"/>
  <c r="O15" i="3"/>
  <c r="P15" i="3" s="1"/>
  <c r="R15" i="3" s="1"/>
  <c r="N15" i="3"/>
  <c r="M15" i="3"/>
  <c r="D15" i="3"/>
  <c r="AJ15" i="3" s="1"/>
  <c r="AI15" i="3" s="1"/>
  <c r="AJ14" i="3"/>
  <c r="AH14" i="3"/>
  <c r="AE14" i="3"/>
  <c r="AA14" i="3"/>
  <c r="U14" i="3"/>
  <c r="T14" i="3"/>
  <c r="S14" i="3"/>
  <c r="Q14" i="3"/>
  <c r="M14" i="3"/>
  <c r="N14" i="3" s="1"/>
  <c r="O14" i="3" s="1"/>
  <c r="P14" i="3" s="1"/>
  <c r="R14" i="3" s="1"/>
  <c r="D14" i="3"/>
  <c r="AJ13" i="3"/>
  <c r="AI13" i="3"/>
  <c r="U13" i="3"/>
  <c r="T13" i="3"/>
  <c r="S13" i="3"/>
  <c r="Q13" i="3"/>
  <c r="M13" i="3"/>
  <c r="N13" i="3" s="1"/>
  <c r="O13" i="3" s="1"/>
  <c r="P13" i="3" s="1"/>
  <c r="R13" i="3" s="1"/>
  <c r="D13" i="3"/>
  <c r="AJ12" i="3"/>
  <c r="AI12" i="3" s="1"/>
  <c r="U12" i="3"/>
  <c r="T12" i="3"/>
  <c r="S12" i="3"/>
  <c r="Q12" i="3"/>
  <c r="M12" i="3"/>
  <c r="N12" i="3" s="1"/>
  <c r="O12" i="3" s="1"/>
  <c r="P12" i="3" s="1"/>
  <c r="R12" i="3" s="1"/>
  <c r="D12" i="3"/>
  <c r="B12" i="3"/>
  <c r="F12" i="3" s="1"/>
  <c r="J12" i="3" s="1"/>
  <c r="AJ11" i="3"/>
  <c r="AI11" i="3" s="1"/>
  <c r="U11" i="3"/>
  <c r="T11" i="3"/>
  <c r="S11" i="3"/>
  <c r="Q11" i="3"/>
  <c r="O11" i="3"/>
  <c r="P11" i="3" s="1"/>
  <c r="R11" i="3" s="1"/>
  <c r="M11" i="3"/>
  <c r="N11" i="3" s="1"/>
  <c r="D11" i="3"/>
  <c r="B11" i="3"/>
  <c r="F11" i="3" s="1"/>
  <c r="J11" i="3" s="1"/>
  <c r="U10" i="3"/>
  <c r="T10" i="3"/>
  <c r="S10" i="3"/>
  <c r="Q10" i="3"/>
  <c r="N10" i="3"/>
  <c r="O10" i="3" s="1"/>
  <c r="P10" i="3" s="1"/>
  <c r="R10" i="3" s="1"/>
  <c r="M10" i="3"/>
  <c r="D10" i="3"/>
  <c r="AH10" i="3" s="1"/>
  <c r="B10" i="3"/>
  <c r="F10" i="3" s="1"/>
  <c r="J10" i="3" s="1"/>
  <c r="AI9" i="3"/>
  <c r="U9" i="3"/>
  <c r="T9" i="3"/>
  <c r="S9" i="3"/>
  <c r="Q9" i="3"/>
  <c r="N9" i="3"/>
  <c r="O9" i="3" s="1"/>
  <c r="P9" i="3" s="1"/>
  <c r="R9" i="3" s="1"/>
  <c r="M9" i="3"/>
  <c r="D9" i="3"/>
  <c r="AJ9" i="3" s="1"/>
  <c r="B9" i="3"/>
  <c r="E9" i="3" s="1"/>
  <c r="I9" i="3" s="1"/>
  <c r="U8" i="3"/>
  <c r="T8" i="3"/>
  <c r="S8" i="3"/>
  <c r="Q8" i="3"/>
  <c r="N8" i="3"/>
  <c r="O8" i="3" s="1"/>
  <c r="P8" i="3" s="1"/>
  <c r="R8" i="3" s="1"/>
  <c r="M8" i="3"/>
  <c r="F8" i="3"/>
  <c r="D8" i="3"/>
  <c r="AJ8" i="3" s="1"/>
  <c r="B8" i="3"/>
  <c r="E8" i="3" s="1"/>
  <c r="I8" i="3" s="1"/>
  <c r="AJ7" i="3"/>
  <c r="AH7" i="3"/>
  <c r="U7" i="3"/>
  <c r="T7" i="3"/>
  <c r="S7" i="3"/>
  <c r="Q7" i="3"/>
  <c r="M7" i="3"/>
  <c r="N7" i="3" s="1"/>
  <c r="O7" i="3" s="1"/>
  <c r="P7" i="3" s="1"/>
  <c r="R7" i="3" s="1"/>
  <c r="D7" i="3"/>
  <c r="AI7" i="3" s="1"/>
  <c r="B7" i="3"/>
  <c r="E7" i="3" s="1"/>
  <c r="AJ6" i="3"/>
  <c r="U6" i="3"/>
  <c r="T6" i="3"/>
  <c r="S6" i="3"/>
  <c r="Q6" i="3"/>
  <c r="N6" i="3"/>
  <c r="O6" i="3" s="1"/>
  <c r="P6" i="3" s="1"/>
  <c r="R6" i="3" s="1"/>
  <c r="M6" i="3"/>
  <c r="F6" i="3"/>
  <c r="D6" i="3"/>
  <c r="AH6" i="3" s="1"/>
  <c r="B6" i="3"/>
  <c r="E6" i="3" s="1"/>
  <c r="AJ5" i="3"/>
  <c r="AI5" i="3"/>
  <c r="AH5" i="3"/>
  <c r="AF5" i="3"/>
  <c r="AE5" i="3"/>
  <c r="U5" i="3"/>
  <c r="T5" i="3"/>
  <c r="S5" i="3"/>
  <c r="Q5" i="3"/>
  <c r="M5" i="3"/>
  <c r="N5" i="3" s="1"/>
  <c r="O5" i="3" s="1"/>
  <c r="P5" i="3" s="1"/>
  <c r="R5" i="3" s="1"/>
  <c r="F5" i="3"/>
  <c r="E5" i="3"/>
  <c r="D5" i="3"/>
  <c r="B5" i="3"/>
  <c r="D16" i="5" l="1"/>
  <c r="D18" i="5" s="1"/>
  <c r="D27" i="5" s="1"/>
  <c r="D24" i="5"/>
  <c r="E19" i="3"/>
  <c r="I19" i="3" s="1"/>
  <c r="E15" i="3"/>
  <c r="I15" i="3" s="1"/>
  <c r="E11" i="3"/>
  <c r="I11" i="3" s="1"/>
  <c r="F7" i="3"/>
  <c r="E18" i="3"/>
  <c r="I18" i="3" s="1"/>
  <c r="E14" i="3"/>
  <c r="E10" i="3"/>
  <c r="I10" i="3" s="1"/>
  <c r="F19" i="3"/>
  <c r="J19" i="3" s="1"/>
  <c r="V21" i="3"/>
  <c r="G21" i="3"/>
  <c r="H21" i="3" s="1"/>
  <c r="G10" i="3"/>
  <c r="X10" i="3"/>
  <c r="V10" i="3"/>
  <c r="W10" i="3"/>
  <c r="V11" i="3"/>
  <c r="G11" i="3"/>
  <c r="H11" i="3" s="1"/>
  <c r="V12" i="3"/>
  <c r="G12" i="3"/>
  <c r="H12" i="3" s="1"/>
  <c r="V13" i="3"/>
  <c r="G13" i="3"/>
  <c r="H13" i="3" s="1"/>
  <c r="V15" i="3"/>
  <c r="G15" i="3"/>
  <c r="H15" i="3" s="1"/>
  <c r="V5" i="3"/>
  <c r="G5" i="3"/>
  <c r="X5" i="3"/>
  <c r="W5" i="3"/>
  <c r="V7" i="3"/>
  <c r="W7" i="3"/>
  <c r="X7" i="3"/>
  <c r="G7" i="3"/>
  <c r="V20" i="3"/>
  <c r="G20" i="3"/>
  <c r="H20" i="3" s="1"/>
  <c r="V14" i="3"/>
  <c r="G14" i="3"/>
  <c r="W14" i="3"/>
  <c r="X14" i="3"/>
  <c r="G6" i="3"/>
  <c r="X6" i="3"/>
  <c r="V6" i="3"/>
  <c r="W6" i="3"/>
  <c r="W8" i="3"/>
  <c r="X8" i="3"/>
  <c r="G8" i="3"/>
  <c r="V8" i="3"/>
  <c r="X9" i="3"/>
  <c r="W9" i="3"/>
  <c r="V9" i="3"/>
  <c r="G9" i="3"/>
  <c r="AI8" i="3"/>
  <c r="AI10" i="3"/>
  <c r="G19" i="3"/>
  <c r="F23" i="3"/>
  <c r="AJ10" i="3"/>
  <c r="AJ23" i="3" s="1"/>
  <c r="AJ24" i="3" s="1"/>
  <c r="W19" i="3"/>
  <c r="V19" i="3"/>
  <c r="B23" i="3"/>
  <c r="AI6" i="3"/>
  <c r="AH8" i="3"/>
  <c r="AH9" i="3"/>
  <c r="AH23" i="3" s="1"/>
  <c r="AH24" i="3" s="1"/>
  <c r="V16" i="3"/>
  <c r="G17" i="3"/>
  <c r="H17" i="3" s="1"/>
  <c r="R18" i="3"/>
  <c r="D23" i="3"/>
  <c r="E25" i="4" l="1"/>
  <c r="D7" i="5" s="1"/>
  <c r="D12" i="5" s="1"/>
  <c r="AI14" i="3"/>
  <c r="I14" i="3"/>
  <c r="E23" i="3"/>
  <c r="M23" i="3" s="1"/>
  <c r="AI19" i="3"/>
  <c r="G18" i="3"/>
  <c r="H18" i="3" s="1"/>
  <c r="V18" i="3"/>
  <c r="H14" i="3"/>
  <c r="H7" i="3"/>
  <c r="J7" i="3"/>
  <c r="I7" i="3"/>
  <c r="H19" i="3"/>
  <c r="J6" i="3"/>
  <c r="I6" i="3"/>
  <c r="H6" i="3"/>
  <c r="H8" i="3"/>
  <c r="J8" i="3"/>
  <c r="H10" i="3"/>
  <c r="J9" i="3"/>
  <c r="H9" i="3"/>
  <c r="H5" i="3"/>
  <c r="I5" i="3"/>
  <c r="J5" i="3"/>
  <c r="AI23" i="3" l="1"/>
  <c r="AI24" i="3" s="1"/>
  <c r="F44" i="2"/>
  <c r="M28" i="2"/>
  <c r="L28" i="2"/>
  <c r="K28" i="2"/>
  <c r="J28" i="2"/>
  <c r="J30" i="2" s="1"/>
  <c r="I28" i="2"/>
  <c r="H28" i="2"/>
  <c r="G28" i="2"/>
  <c r="M12" i="2"/>
  <c r="M30" i="2" s="1"/>
  <c r="L12" i="2"/>
  <c r="L30" i="2" s="1"/>
  <c r="K12" i="2"/>
  <c r="K30" i="2" s="1"/>
  <c r="J12" i="2"/>
  <c r="I12" i="2"/>
  <c r="I30" i="2" s="1"/>
  <c r="H12" i="2"/>
  <c r="H30" i="2" s="1"/>
  <c r="G12" i="2"/>
  <c r="G30" i="2" s="1"/>
  <c r="F28" i="2"/>
  <c r="F12" i="2"/>
  <c r="F30" i="2" l="1"/>
  <c r="G6" i="2" s="1"/>
  <c r="G44" i="2" l="1"/>
  <c r="H6" i="2" s="1"/>
  <c r="H44" i="2" l="1"/>
  <c r="I6" i="2" s="1"/>
  <c r="I44" i="2" l="1"/>
  <c r="J6" i="2" s="1"/>
  <c r="J44" i="2" l="1"/>
  <c r="K6" i="2" s="1"/>
  <c r="K44" i="2" l="1"/>
  <c r="L6" i="2" s="1"/>
  <c r="L44" i="2" l="1"/>
  <c r="M6" i="2" s="1"/>
  <c r="M44" i="2" s="1"/>
</calcChain>
</file>

<file path=xl/sharedStrings.xml><?xml version="1.0" encoding="utf-8"?>
<sst xmlns="http://schemas.openxmlformats.org/spreadsheetml/2006/main" count="282" uniqueCount="191">
  <si>
    <t>COVID-19 SURVIVAL CHECKLIST</t>
  </si>
  <si>
    <t>SMALL BUSINESSES AND NONPROFITS</t>
  </si>
  <si>
    <t>Existing Debt, Rents and Leases</t>
  </si>
  <si>
    <t>Request a deferral of any rent or lease payments.</t>
  </si>
  <si>
    <t>Vendors &amp; Suppliers</t>
  </si>
  <si>
    <t>Review your contract terms to ensure that you are not making any payments sooner than required by contract.</t>
  </si>
  <si>
    <t>Contact your vendors to see if they would be willing to extend the date of any payments due (accounts payable).</t>
  </si>
  <si>
    <t>Contact major suppliers and vendors to negotiate a reduction in their prices due to the COVID-19 crisis.</t>
  </si>
  <si>
    <t>Done?</t>
  </si>
  <si>
    <t>Customers</t>
  </si>
  <si>
    <t>Inquire whether anyone who owes you money would be willing/able to make payment earlier than what is required by the contract terms.</t>
  </si>
  <si>
    <t>Contact major customers to see if they are willing and able to make payments in advance of receiving goods or services.</t>
  </si>
  <si>
    <t>Operating Revenues and Expenses</t>
  </si>
  <si>
    <t>Contact your bank loan officer or a different bank to inquire about obtaining a line of credit (LOC) for emergency cash if needed.</t>
  </si>
  <si>
    <t>Eliminate all discretionary expenses.</t>
  </si>
  <si>
    <t>Explore whether fixed costs such as insurance, health and retirement benefits can be tempoarily reduced.</t>
  </si>
  <si>
    <t>Reduce energy bills of unused space by unplugging unnecessary equipment and adjusting the temperature.</t>
  </si>
  <si>
    <t>Consider and evaluate profitability of selling items through online channels if you are not already doing this.</t>
  </si>
  <si>
    <t>Create plan to regularly communicate with customers in order to maintain existing revenue and not lose customers permanently.</t>
  </si>
  <si>
    <t>Employees, Salaries and Unemployment</t>
  </si>
  <si>
    <t>Determine the percentage that each employees’ workload has been reduced due to suspended or shut down operations of your business.</t>
  </si>
  <si>
    <t xml:space="preserve">Consider laying off or furloughing any employees who do not generate/support positive cash flow. </t>
  </si>
  <si>
    <t>Consider salary reductions for remaining employees based on reduced work hours and/or reduced sales volumes.</t>
  </si>
  <si>
    <t>Evaluate whether remaining employees' compensation is lower than if they were to claim enhanced unemployment benefits through July 31.</t>
  </si>
  <si>
    <t xml:space="preserve">Consider the potential negative morale impacts for retained employees whose compensation is lower than enhanced unemployment benefits. </t>
  </si>
  <si>
    <t>Determine by individual employee whether and how much positive cash flow they generate (revenue generated less cost of wages/benefits).</t>
  </si>
  <si>
    <t>Evaluate the impact of enhanced unemployment equal to $22 per hour on the ability to get furloughed workers to return before July 31.</t>
  </si>
  <si>
    <t>Benefits and Incentives Available under the Federal CARES Act</t>
  </si>
  <si>
    <t>Apply for an emergency Economic Injury Disaster Loan (EIDL) through the Small Business Administration (SBA).</t>
  </si>
  <si>
    <t>Check the box on your EIDL application to receive a $10K advance while the loan is being processed.</t>
  </si>
  <si>
    <t>Contact a financial professional to evaluate whether to pursue a Paycheck Protection Program loan or Employee Retention Credits/FICA deferal.</t>
  </si>
  <si>
    <t>Budgeting and Cash Flow</t>
  </si>
  <si>
    <t>Revise the original 2020 budget to monthly cash basis for all known and expected changes due to items completed above for the remaining year.</t>
  </si>
  <si>
    <t>Verify that the revised operating and financial plan generates sufficient positive cash flow for the remainder of 2020.</t>
  </si>
  <si>
    <t>Resources</t>
  </si>
  <si>
    <t>Check out online resources from the Small Business Association of Michigan (SBAM).</t>
  </si>
  <si>
    <t>Check out online resources from the Michigan Chamber of Commerce.</t>
  </si>
  <si>
    <t>Check out online resources from the Small Business Administration (SBA).</t>
  </si>
  <si>
    <t>Contact your current bank loan officer if applicable and request a 90 day deferral of payments.</t>
  </si>
  <si>
    <t>Less: COGS</t>
  </si>
  <si>
    <t>Gross Income</t>
  </si>
  <si>
    <t>Advertising/Marketing</t>
  </si>
  <si>
    <t>Car and Truck Expenses</t>
  </si>
  <si>
    <t>Employee Benefits</t>
  </si>
  <si>
    <t>Insurance</t>
  </si>
  <si>
    <t>Legal, Professional, Other Third Party Expenses</t>
  </si>
  <si>
    <t>Office Expenses</t>
  </si>
  <si>
    <t>Repairs and Maintenance</t>
  </si>
  <si>
    <t>Rents</t>
  </si>
  <si>
    <t>Supplies</t>
  </si>
  <si>
    <t>Taxes</t>
  </si>
  <si>
    <t>Meals and Travel Expenses</t>
  </si>
  <si>
    <t>Utilities</t>
  </si>
  <si>
    <t>Wages</t>
  </si>
  <si>
    <t>Beginning of Month Cash Balance</t>
  </si>
  <si>
    <t>May</t>
  </si>
  <si>
    <t>Jun</t>
  </si>
  <si>
    <t>Jul</t>
  </si>
  <si>
    <t>Aug</t>
  </si>
  <si>
    <t>Sep</t>
  </si>
  <si>
    <t>Oct</t>
  </si>
  <si>
    <t>Nov</t>
  </si>
  <si>
    <t>Dec</t>
  </si>
  <si>
    <t>CASH FLOW BASED MONTHLY BUDGET TEMPLATE</t>
  </si>
  <si>
    <t>2020</t>
  </si>
  <si>
    <t>Plus: Forecasted Accounts Receivable To Collect During Month</t>
  </si>
  <si>
    <t>Less: Forecasted Accounts Payable Due During Month</t>
  </si>
  <si>
    <t>Less: Any Mortage/Debt Payments Due During Month</t>
  </si>
  <si>
    <t>End of Month Cash Balance (Shortfall)</t>
  </si>
  <si>
    <t xml:space="preserve">All Other Expenses </t>
  </si>
  <si>
    <t>Monthly Net Cash Flow From Operations</t>
  </si>
  <si>
    <t>Plus: Emergency EIDL Grant/Loan</t>
  </si>
  <si>
    <t>Plus: PPP Loan Proceeds</t>
  </si>
  <si>
    <t>Plus: Employee Retention Tax Credits</t>
  </si>
  <si>
    <t>Plus: Deferral of Employer Social Security Payments</t>
  </si>
  <si>
    <t>Plus: Line of Credit Bank Draw</t>
  </si>
  <si>
    <t>Plus: Other Grants/Loans Received</t>
  </si>
  <si>
    <t>Plus: Other Cash Contributions to Business</t>
  </si>
  <si>
    <t>Salaries &amp; Wages</t>
  </si>
  <si>
    <t>Annual Salary</t>
  </si>
  <si>
    <t>Bi-Monthly Payroll (100%)</t>
  </si>
  <si>
    <t>Weekly Equiv (100%)</t>
  </si>
  <si>
    <t>Weekly Equiv (75%)</t>
  </si>
  <si>
    <t>Weekly Equiv (60%)</t>
  </si>
  <si>
    <t>Max Weekly Unemplymt</t>
  </si>
  <si>
    <t>Max Unemplymt vs. 100% Pay</t>
  </si>
  <si>
    <t>Max Unemplymt vs. 75% Pay</t>
  </si>
  <si>
    <t>Max Unemplymt vs. 60% Pay</t>
  </si>
  <si>
    <t>April 18th</t>
  </si>
  <si>
    <t>Total</t>
  </si>
  <si>
    <t>May 6th</t>
  </si>
  <si>
    <t>May 20th</t>
  </si>
  <si>
    <t>June 6th</t>
  </si>
  <si>
    <t>June 20th</t>
  </si>
  <si>
    <t>2Q</t>
  </si>
  <si>
    <t>3Q</t>
  </si>
  <si>
    <t>4Q</t>
  </si>
  <si>
    <t>Bob</t>
  </si>
  <si>
    <t>Christine</t>
  </si>
  <si>
    <t>Sarah</t>
  </si>
  <si>
    <t>Suzie</t>
  </si>
  <si>
    <t>Sue</t>
  </si>
  <si>
    <t>Bill</t>
  </si>
  <si>
    <t>Jimmy</t>
  </si>
  <si>
    <t>Scott</t>
  </si>
  <si>
    <t>Steven</t>
  </si>
  <si>
    <t>Patrick</t>
  </si>
  <si>
    <t>William</t>
  </si>
  <si>
    <t>Jason</t>
  </si>
  <si>
    <t>Andrew</t>
  </si>
  <si>
    <t>Joe</t>
  </si>
  <si>
    <t>Brad</t>
  </si>
  <si>
    <t>Candace</t>
  </si>
  <si>
    <t>Frank</t>
  </si>
  <si>
    <t>This unemployment analysis is intended for employees who work in Michigan only and should be used as a general reference</t>
  </si>
  <si>
    <t xml:space="preserve">to evaluate employees compensation versus unemployment. </t>
  </si>
  <si>
    <t>ANALYSIS OF ENHANCED UNEMPLOYMENT BENEFITS FROM CARES ACT VS REGULAR/REDUCED WAGES</t>
  </si>
  <si>
    <t>Salaries and Wages</t>
  </si>
  <si>
    <t>Health Care Benefits</t>
  </si>
  <si>
    <t>Retirement Benefits</t>
  </si>
  <si>
    <t>Payroll Taxes</t>
  </si>
  <si>
    <t xml:space="preserve">Avg Monthly Payroll Costs </t>
  </si>
  <si>
    <t>x      2.5</t>
  </si>
  <si>
    <t>Max PPP Loan</t>
  </si>
  <si>
    <t>PAYCHECK PROTECTION PROGRAM MAXIMUM LOAN AMOUNT CALCULATION</t>
  </si>
  <si>
    <t xml:space="preserve">PPP </t>
  </si>
  <si>
    <t>Estimated Loan Amount (Equal to 2.5 x Avg 2019 Monthly Payroll)</t>
  </si>
  <si>
    <t>Less: Payroll Paid Within 8 Weeks</t>
  </si>
  <si>
    <t>Less: Rents Paid Within 8 Weeks</t>
  </si>
  <si>
    <t>Less: Interest Paid Within 8 Weeks</t>
  </si>
  <si>
    <t>Less: Utilities Paid Within 8 Weeks</t>
  </si>
  <si>
    <t>Loan Amount Converted to Grant</t>
  </si>
  <si>
    <t>Net Cash Benefit of PPP Loan</t>
  </si>
  <si>
    <t>Employee Retention Credits</t>
  </si>
  <si>
    <t>Estimated Tax Credits</t>
  </si>
  <si>
    <t>Plus: Social Security Payroll Deferral</t>
  </si>
  <si>
    <t>Net Cash Benefit</t>
  </si>
  <si>
    <t>FEDERAL CARES ACT STIMULUS OPTION ANALYSIS</t>
  </si>
  <si>
    <t>Full Time Equivalent Employees at June 30, 2020</t>
  </si>
  <si>
    <t>PPP Loan Forgiveness %</t>
  </si>
  <si>
    <t>Multiplied by Loan Forgiveness %</t>
  </si>
  <si>
    <t>Maximum Forgiveable Payments Within 8 Weeks</t>
  </si>
  <si>
    <t>NOTE &gt;</t>
  </si>
  <si>
    <t>This calculation is meant to provide a high level analysis of obtaining a</t>
  </si>
  <si>
    <t>PPP loan versus Employee Retention Credits plus a deferral of the employer</t>
  </si>
  <si>
    <t xml:space="preserve">portion of Social Security payments. A business is unable to take both of </t>
  </si>
  <si>
    <t xml:space="preserve">these benefits under the CARES Act and must therefore identify which </t>
  </si>
  <si>
    <t>option provides the largest benefit. These calculations are complex and it is</t>
  </si>
  <si>
    <t>COVID-19 SURVIVAL TOOLKIT FOR</t>
  </si>
  <si>
    <t>Legal Disclaimer:</t>
  </si>
  <si>
    <t>NOTE *</t>
  </si>
  <si>
    <t xml:space="preserve">highly recommended that a financial professional be consulted prior to </t>
  </si>
  <si>
    <t>making a final determination on the best option for a business.</t>
  </si>
  <si>
    <t>Net Cash Benefit (Detriment) of ERCs vs PPP Loan</t>
  </si>
  <si>
    <t>Avg Full Time Equivalent Employees for the Period February 15, 2019 to June 30, 2019 *</t>
  </si>
  <si>
    <t>Information Typically Required for PPP Loan Application</t>
  </si>
  <si>
    <t>Business name, address, and contact information.</t>
  </si>
  <si>
    <t>Business's legal organization, structure, and ownership.</t>
  </si>
  <si>
    <t>2019 tax returns, as well as prior 2 years returns if available.</t>
  </si>
  <si>
    <t>Payroll reports.</t>
  </si>
  <si>
    <t>Mortgage or rent documents.</t>
  </si>
  <si>
    <t>Documentation of utility expenses.</t>
  </si>
  <si>
    <t>Proof your business is active and in good standing.</t>
  </si>
  <si>
    <t>Documentation of how COVID-19 has impacted your business.</t>
  </si>
  <si>
    <t>Apr 2019 - Mar 2020</t>
  </si>
  <si>
    <t xml:space="preserve">FTEs calculated by taking monthly hours for each employee for the period of February 2019 </t>
  </si>
  <si>
    <t>through June 30, 2019, dividing by 120 hours, and averaging the result for the 5 month period.</t>
  </si>
  <si>
    <t>Consumers Energy and its affiliates do not provide tax, legal or accounting advice for other entities. This material has been prepared for informational purposes only, and is not intended to provide, and should not be relied on for, tax, legal or accounting advice. You should consult your own tax, legal and accounting advisors before engaging in any transaction.</t>
  </si>
  <si>
    <t>Loan Balance @ June 30, 2020</t>
  </si>
  <si>
    <t>Check out online resources from the Michigan Nonprofit Association.</t>
  </si>
  <si>
    <t>Complete an inventory of all assets on-hand and evaluate selling to generate cash.</t>
  </si>
  <si>
    <t>Donors and Grants</t>
  </si>
  <si>
    <t>Contact prior donors who have made gifts with restrictions to inquire whether they would remove restrictions to fund operations during the crisis.</t>
  </si>
  <si>
    <t>Reach out to major donors to inquire about financial support in order to maintain operations during the COVID-19 crisis.</t>
  </si>
  <si>
    <t>Contact major donors to see if they would be willing to accelerate contributions of planned multi-year grants due to the crisis.</t>
  </si>
  <si>
    <t>ACTUAL MONTHLY CASH</t>
  </si>
  <si>
    <t>Note 1&gt;</t>
  </si>
  <si>
    <t>Note 2&gt;</t>
  </si>
  <si>
    <t xml:space="preserve">This unemployment analysis assumes that laid off employees are eligible for the CARES Act additional $600 per week of </t>
  </si>
  <si>
    <t>Pandemic Unemployment Assistance on top of the regular State of Michigan amount through July 31, 2020.</t>
  </si>
  <si>
    <t>Note 3&gt;</t>
  </si>
  <si>
    <t>This unemployment analysis does not take into account the impact on the employer and employees of benefits such as</t>
  </si>
  <si>
    <t>health insurance or retirement benefits.</t>
  </si>
  <si>
    <t>Note 4&gt;</t>
  </si>
  <si>
    <t>Under Executive Order 2020-24, an employee is eligible for a maximum of 26 weeks of unemployment benefits in the State of</t>
  </si>
  <si>
    <t>Michigan. The Federal CARES Act adds an additional 13 weeks to this, for a maximum unemployment period of 39 weeks.</t>
  </si>
  <si>
    <t>Sales/Revenue/Contributions/Grants</t>
  </si>
  <si>
    <t>If despite all of the actions above your nonprofit is not sustainable, check out this link on how to properly dissolve a nonprofit in Michigan.</t>
  </si>
  <si>
    <t>If despite all of the actions above you decide to dissolve your nonprofit, the State of Michigan Dissolution Questionnaire can be found here.</t>
  </si>
  <si>
    <t>Consumers Energy has suggestions for to provide meaningful and immediate help by clicking here.</t>
  </si>
  <si>
    <t>VERSION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</si>
</sst>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10"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
      <b/>
      <i/>
      <u/>
      <sz val="11"/>
      <color theme="1"/>
      <name val="Calibri"/>
      <family val="2"/>
      <scheme val="minor"/>
    </font>
    <font>
      <sz val="11"/>
      <color rgb="FF7030A0"/>
      <name val="Calibri"/>
      <family val="2"/>
      <scheme val="minor"/>
    </font>
    <font>
      <sz val="11"/>
      <name val="Calibri"/>
      <family val="2"/>
      <scheme val="minor"/>
    </font>
    <font>
      <b/>
      <sz val="11"/>
      <color rgb="FFFF0000"/>
      <name val="Calibri"/>
      <family val="2"/>
      <scheme val="minor"/>
    </font>
    <font>
      <b/>
      <i/>
      <u/>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s>
  <cellStyleXfs count="5">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46">
    <xf numFmtId="0" fontId="0" fillId="0" borderId="0" xfId="0"/>
    <xf numFmtId="0" fontId="1" fillId="3" borderId="1" xfId="0" applyFont="1" applyFill="1" applyBorder="1" applyAlignment="1">
      <alignment horizontal="center"/>
    </xf>
    <xf numFmtId="0" fontId="0" fillId="4" borderId="2" xfId="0" applyFill="1" applyBorder="1"/>
    <xf numFmtId="0" fontId="0" fillId="4" borderId="3" xfId="0" applyFill="1" applyBorder="1"/>
    <xf numFmtId="0" fontId="0" fillId="4" borderId="4" xfId="0" applyFont="1" applyFill="1" applyBorder="1" applyAlignment="1">
      <alignment vertical="center"/>
    </xf>
    <xf numFmtId="0" fontId="0" fillId="4" borderId="4" xfId="0" applyFill="1" applyBorder="1"/>
    <xf numFmtId="0" fontId="1" fillId="4" borderId="0" xfId="0" applyFont="1" applyFill="1"/>
    <xf numFmtId="0" fontId="1" fillId="4" borderId="0" xfId="0" quotePrefix="1" applyFont="1" applyFill="1"/>
    <xf numFmtId="0" fontId="0" fillId="0" borderId="4" xfId="0" applyBorder="1"/>
    <xf numFmtId="0" fontId="1" fillId="3" borderId="4" xfId="0" applyFont="1" applyFill="1" applyBorder="1" applyAlignment="1">
      <alignment horizont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0" fillId="4" borderId="3" xfId="0" applyFont="1" applyFill="1" applyBorder="1" applyAlignment="1">
      <alignment vertical="center"/>
    </xf>
    <xf numFmtId="0" fontId="2" fillId="4" borderId="2" xfId="1" applyFill="1" applyBorder="1" applyAlignment="1">
      <alignment vertical="center"/>
    </xf>
    <xf numFmtId="0" fontId="2" fillId="4" borderId="3" xfId="1" applyFill="1" applyBorder="1" applyAlignment="1">
      <alignment vertical="center"/>
    </xf>
    <xf numFmtId="0" fontId="1" fillId="2" borderId="3" xfId="0" applyFont="1" applyFill="1" applyBorder="1" applyAlignment="1">
      <alignment horizontal="center" vertical="center"/>
    </xf>
    <xf numFmtId="0" fontId="1" fillId="3" borderId="3" xfId="0" applyFont="1" applyFill="1" applyBorder="1" applyAlignment="1">
      <alignment horizontal="center"/>
    </xf>
    <xf numFmtId="0" fontId="2" fillId="4" borderId="4" xfId="1" applyFill="1" applyBorder="1" applyAlignment="1">
      <alignment vertical="center"/>
    </xf>
    <xf numFmtId="0" fontId="1" fillId="0" borderId="0" xfId="0" applyFont="1"/>
    <xf numFmtId="0" fontId="1" fillId="0" borderId="0" xfId="0" quotePrefix="1" applyFont="1"/>
    <xf numFmtId="164" fontId="1" fillId="5" borderId="1" xfId="3" applyNumberFormat="1" applyFont="1" applyFill="1" applyBorder="1"/>
    <xf numFmtId="0" fontId="5" fillId="0" borderId="0" xfId="0" applyFont="1"/>
    <xf numFmtId="165" fontId="1" fillId="0" borderId="0" xfId="2" applyNumberFormat="1" applyFont="1"/>
    <xf numFmtId="6" fontId="1" fillId="0" borderId="0" xfId="0" applyNumberFormat="1" applyFont="1"/>
    <xf numFmtId="0" fontId="1" fillId="6" borderId="6" xfId="0" applyFont="1" applyFill="1" applyBorder="1"/>
    <xf numFmtId="0" fontId="1" fillId="0" borderId="0" xfId="0" applyFont="1" applyBorder="1"/>
    <xf numFmtId="0" fontId="1" fillId="2" borderId="1" xfId="0" applyFont="1" applyFill="1" applyBorder="1" applyAlignment="1">
      <alignment horizontal="center"/>
    </xf>
    <xf numFmtId="0" fontId="1" fillId="3" borderId="6" xfId="0" applyFont="1" applyFill="1" applyBorder="1"/>
    <xf numFmtId="0" fontId="1" fillId="3" borderId="7" xfId="0" applyFont="1" applyFill="1" applyBorder="1"/>
    <xf numFmtId="6" fontId="1" fillId="3" borderId="7" xfId="0" applyNumberFormat="1" applyFont="1" applyFill="1" applyBorder="1"/>
    <xf numFmtId="6" fontId="1" fillId="3" borderId="8" xfId="0" applyNumberFormat="1" applyFont="1" applyFill="1" applyBorder="1"/>
    <xf numFmtId="0" fontId="1" fillId="0" borderId="0" xfId="0" applyFont="1" applyAlignment="1">
      <alignment horizontal="center" wrapText="1"/>
    </xf>
    <xf numFmtId="0" fontId="0" fillId="0" borderId="0" xfId="0" applyAlignment="1">
      <alignment horizontal="center" wrapText="1"/>
    </xf>
    <xf numFmtId="164" fontId="0" fillId="0" borderId="5" xfId="3" applyNumberFormat="1" applyFont="1" applyBorder="1"/>
    <xf numFmtId="164" fontId="0" fillId="0" borderId="10" xfId="3" applyNumberFormat="1" applyFont="1" applyBorder="1"/>
    <xf numFmtId="164" fontId="0" fillId="0" borderId="0" xfId="3" applyNumberFormat="1" applyFont="1"/>
    <xf numFmtId="44" fontId="0" fillId="0" borderId="0" xfId="3" applyFont="1"/>
    <xf numFmtId="44" fontId="0" fillId="0" borderId="0" xfId="0" applyNumberFormat="1"/>
    <xf numFmtId="165" fontId="0" fillId="0" borderId="0" xfId="2" applyNumberFormat="1" applyFont="1"/>
    <xf numFmtId="9" fontId="0" fillId="0" borderId="0" xfId="4" applyFont="1"/>
    <xf numFmtId="164" fontId="0" fillId="0" borderId="0" xfId="3" applyNumberFormat="1" applyFont="1" applyBorder="1"/>
    <xf numFmtId="164" fontId="0" fillId="0" borderId="15" xfId="3" applyNumberFormat="1" applyFont="1" applyBorder="1"/>
    <xf numFmtId="44" fontId="1" fillId="0" borderId="0" xfId="3" applyFont="1"/>
    <xf numFmtId="164" fontId="0" fillId="0" borderId="12" xfId="3" applyNumberFormat="1" applyFont="1" applyBorder="1"/>
    <xf numFmtId="164" fontId="0" fillId="0" borderId="16" xfId="0" applyNumberFormat="1" applyBorder="1"/>
    <xf numFmtId="164" fontId="0" fillId="0" borderId="16" xfId="3" applyNumberFormat="1" applyFont="1" applyBorder="1"/>
    <xf numFmtId="44" fontId="1" fillId="0" borderId="0" xfId="0" applyNumberFormat="1" applyFont="1"/>
    <xf numFmtId="164" fontId="0" fillId="0" borderId="0" xfId="0" applyNumberFormat="1" applyBorder="1"/>
    <xf numFmtId="0" fontId="6" fillId="0" borderId="0" xfId="0" applyFont="1" applyAlignment="1">
      <alignment horizontal="right"/>
    </xf>
    <xf numFmtId="0" fontId="6" fillId="0" borderId="0" xfId="0" applyFont="1"/>
    <xf numFmtId="0" fontId="7" fillId="0" borderId="9" xfId="0" applyFont="1" applyBorder="1"/>
    <xf numFmtId="0" fontId="7" fillId="0" borderId="14" xfId="0" applyFont="1" applyBorder="1"/>
    <xf numFmtId="0" fontId="7" fillId="0" borderId="11" xfId="0" applyFont="1" applyBorder="1"/>
    <xf numFmtId="0" fontId="4" fillId="0" borderId="0" xfId="0" applyFont="1"/>
    <xf numFmtId="0" fontId="8" fillId="0" borderId="0" xfId="0" applyFont="1" applyAlignment="1">
      <alignment horizontal="right"/>
    </xf>
    <xf numFmtId="0" fontId="8" fillId="0" borderId="0" xfId="0" applyFont="1"/>
    <xf numFmtId="164" fontId="0" fillId="0" borderId="13" xfId="3" applyNumberFormat="1" applyFont="1" applyBorder="1"/>
    <xf numFmtId="0" fontId="0" fillId="0" borderId="0" xfId="0" quotePrefix="1" applyAlignment="1">
      <alignment horizontal="center"/>
    </xf>
    <xf numFmtId="0" fontId="0" fillId="0" borderId="17" xfId="0" quotePrefix="1" applyBorder="1" applyAlignment="1">
      <alignment horizontal="right"/>
    </xf>
    <xf numFmtId="0" fontId="1" fillId="0" borderId="0" xfId="0" applyFont="1" applyAlignment="1">
      <alignment horizontal="right"/>
    </xf>
    <xf numFmtId="0" fontId="1" fillId="0" borderId="0" xfId="0" quotePrefix="1" applyFont="1" applyAlignment="1">
      <alignment horizontal="center"/>
    </xf>
    <xf numFmtId="164" fontId="1" fillId="0" borderId="18" xfId="3" applyNumberFormat="1" applyFont="1" applyBorder="1"/>
    <xf numFmtId="6" fontId="0" fillId="0" borderId="0" xfId="0" applyNumberFormat="1" applyFont="1"/>
    <xf numFmtId="165" fontId="3" fillId="5" borderId="9" xfId="2" applyNumberFormat="1" applyFont="1" applyFill="1" applyBorder="1"/>
    <xf numFmtId="165" fontId="3" fillId="5" borderId="5" xfId="2" applyNumberFormat="1" applyFont="1" applyFill="1" applyBorder="1"/>
    <xf numFmtId="165" fontId="3" fillId="5" borderId="10" xfId="2" applyNumberFormat="1" applyFont="1" applyFill="1" applyBorder="1"/>
    <xf numFmtId="165" fontId="3" fillId="5" borderId="11" xfId="2" applyNumberFormat="1" applyFont="1" applyFill="1" applyBorder="1"/>
    <xf numFmtId="165" fontId="3" fillId="5" borderId="12" xfId="2" applyNumberFormat="1" applyFont="1" applyFill="1" applyBorder="1"/>
    <xf numFmtId="165" fontId="3" fillId="5" borderId="13" xfId="2" applyNumberFormat="1" applyFont="1" applyFill="1" applyBorder="1"/>
    <xf numFmtId="164" fontId="3" fillId="0" borderId="0" xfId="3" applyNumberFormat="1" applyFont="1"/>
    <xf numFmtId="165" fontId="3" fillId="5" borderId="14" xfId="2" applyNumberFormat="1" applyFont="1" applyFill="1" applyBorder="1"/>
    <xf numFmtId="165" fontId="3" fillId="5" borderId="0" xfId="2" applyNumberFormat="1" applyFont="1" applyFill="1" applyBorder="1"/>
    <xf numFmtId="165" fontId="3" fillId="5" borderId="15" xfId="2" applyNumberFormat="1" applyFont="1" applyFill="1" applyBorder="1"/>
    <xf numFmtId="165" fontId="3" fillId="0" borderId="0" xfId="2" applyNumberFormat="1" applyFont="1" applyFill="1" applyBorder="1"/>
    <xf numFmtId="164" fontId="0" fillId="5" borderId="10" xfId="3" applyNumberFormat="1" applyFont="1" applyFill="1" applyBorder="1"/>
    <xf numFmtId="164" fontId="0" fillId="5" borderId="15" xfId="3" applyNumberFormat="1" applyFont="1" applyFill="1" applyBorder="1"/>
    <xf numFmtId="164" fontId="0" fillId="5" borderId="13" xfId="3" applyNumberFormat="1" applyFont="1" applyFill="1" applyBorder="1"/>
    <xf numFmtId="0" fontId="1" fillId="2" borderId="9" xfId="0" applyFont="1" applyFill="1" applyBorder="1" applyAlignment="1">
      <alignment horizontal="left" wrapText="1"/>
    </xf>
    <xf numFmtId="0" fontId="1" fillId="2" borderId="5" xfId="0" applyFont="1" applyFill="1" applyBorder="1" applyAlignment="1">
      <alignment horizontal="center"/>
    </xf>
    <xf numFmtId="0" fontId="1" fillId="2" borderId="5" xfId="0" applyFont="1" applyFill="1" applyBorder="1" applyAlignment="1">
      <alignment horizontal="center" wrapText="1"/>
    </xf>
    <xf numFmtId="0" fontId="1" fillId="2" borderId="10" xfId="0" applyFont="1" applyFill="1" applyBorder="1" applyAlignment="1">
      <alignment horizontal="center" wrapText="1"/>
    </xf>
    <xf numFmtId="164" fontId="0" fillId="0" borderId="10" xfId="3" applyNumberFormat="1" applyFont="1" applyFill="1" applyBorder="1"/>
    <xf numFmtId="164" fontId="0" fillId="0" borderId="15" xfId="3" applyNumberFormat="1" applyFont="1" applyFill="1" applyBorder="1"/>
    <xf numFmtId="164" fontId="0" fillId="0" borderId="13" xfId="3" applyNumberFormat="1" applyFont="1" applyFill="1" applyBorder="1"/>
    <xf numFmtId="0" fontId="0" fillId="0" borderId="0" xfId="0" applyFont="1"/>
    <xf numFmtId="165" fontId="3" fillId="0" borderId="0" xfId="2" applyNumberFormat="1" applyFont="1"/>
    <xf numFmtId="0" fontId="0" fillId="0" borderId="0" xfId="0" applyFont="1" applyBorder="1"/>
    <xf numFmtId="165" fontId="0" fillId="0" borderId="0" xfId="0" applyNumberFormat="1" applyFont="1" applyBorder="1"/>
    <xf numFmtId="164" fontId="1" fillId="6" borderId="8" xfId="0" applyNumberFormat="1" applyFont="1" applyFill="1" applyBorder="1"/>
    <xf numFmtId="165" fontId="3" fillId="5" borderId="2" xfId="2" applyNumberFormat="1" applyFont="1" applyFill="1" applyBorder="1"/>
    <xf numFmtId="165" fontId="3" fillId="5" borderId="3" xfId="2" applyNumberFormat="1" applyFont="1" applyFill="1" applyBorder="1"/>
    <xf numFmtId="165" fontId="3" fillId="5" borderId="4" xfId="2" applyNumberFormat="1" applyFont="1" applyFill="1" applyBorder="1"/>
    <xf numFmtId="0" fontId="1" fillId="2" borderId="1" xfId="0" applyFont="1" applyFill="1" applyBorder="1" applyAlignment="1">
      <alignment horizontal="center" wrapText="1"/>
    </xf>
    <xf numFmtId="164" fontId="1" fillId="3" borderId="8" xfId="3" applyNumberFormat="1" applyFont="1" applyFill="1" applyBorder="1"/>
    <xf numFmtId="164" fontId="1" fillId="3" borderId="8" xfId="0" applyNumberFormat="1" applyFont="1" applyFill="1" applyBorder="1"/>
    <xf numFmtId="0" fontId="1" fillId="3" borderId="1" xfId="0" applyFont="1" applyFill="1" applyBorder="1"/>
    <xf numFmtId="166" fontId="1" fillId="3" borderId="1" xfId="0" applyNumberFormat="1" applyFont="1" applyFill="1" applyBorder="1"/>
    <xf numFmtId="9" fontId="1" fillId="3" borderId="1" xfId="4" applyNumberFormat="1" applyFont="1" applyFill="1" applyBorder="1"/>
    <xf numFmtId="164" fontId="3" fillId="0" borderId="5" xfId="3" applyNumberFormat="1" applyFont="1" applyBorder="1"/>
    <xf numFmtId="0" fontId="0" fillId="0" borderId="0" xfId="0" quotePrefix="1" applyFont="1"/>
    <xf numFmtId="164" fontId="3" fillId="0" borderId="0" xfId="3" applyNumberFormat="1" applyFont="1" applyBorder="1"/>
    <xf numFmtId="9" fontId="0" fillId="0" borderId="12" xfId="0" applyNumberFormat="1" applyFont="1" applyBorder="1"/>
    <xf numFmtId="164" fontId="3" fillId="5" borderId="2" xfId="3" applyNumberFormat="1" applyFont="1" applyFill="1" applyBorder="1"/>
    <xf numFmtId="0" fontId="8" fillId="0" borderId="0" xfId="0" applyFont="1" applyAlignment="1">
      <alignment horizontal="left" indent="1"/>
    </xf>
    <xf numFmtId="0" fontId="4" fillId="0" borderId="0" xfId="0" applyFont="1" applyFill="1" applyBorder="1"/>
    <xf numFmtId="0" fontId="4" fillId="0" borderId="1" xfId="0" applyFont="1" applyBorder="1" applyAlignment="1">
      <alignment vertical="center" wrapText="1"/>
    </xf>
    <xf numFmtId="0" fontId="9" fillId="2" borderId="1" xfId="0" applyFont="1" applyFill="1" applyBorder="1"/>
    <xf numFmtId="0" fontId="1" fillId="4" borderId="9" xfId="0" applyFont="1" applyFill="1" applyBorder="1"/>
    <xf numFmtId="0" fontId="0" fillId="4" borderId="10" xfId="0" applyFill="1" applyBorder="1"/>
    <xf numFmtId="0" fontId="1" fillId="4" borderId="14" xfId="0" applyFont="1" applyFill="1" applyBorder="1"/>
    <xf numFmtId="0" fontId="0" fillId="4" borderId="15" xfId="0" applyFill="1" applyBorder="1"/>
    <xf numFmtId="0" fontId="1" fillId="4" borderId="14" xfId="0" quotePrefix="1" applyFont="1" applyFill="1" applyBorder="1"/>
    <xf numFmtId="0" fontId="0" fillId="4" borderId="14" xfId="0" applyFill="1" applyBorder="1"/>
    <xf numFmtId="0" fontId="2" fillId="4" borderId="3" xfId="1" applyFill="1" applyBorder="1"/>
    <xf numFmtId="0" fontId="2" fillId="0" borderId="0" xfId="1" applyFill="1"/>
    <xf numFmtId="9" fontId="1" fillId="0" borderId="0" xfId="4" applyNumberFormat="1" applyFont="1" applyFill="1" applyBorder="1"/>
    <xf numFmtId="0" fontId="0" fillId="4" borderId="9" xfId="0" applyFill="1" applyBorder="1"/>
    <xf numFmtId="0" fontId="0" fillId="4" borderId="5" xfId="0" applyFill="1" applyBorder="1"/>
    <xf numFmtId="0" fontId="0" fillId="4" borderId="0" xfId="0" applyFill="1" applyBorder="1"/>
    <xf numFmtId="0" fontId="0" fillId="4" borderId="11" xfId="0" applyFill="1" applyBorder="1"/>
    <xf numFmtId="0" fontId="0" fillId="4" borderId="12" xfId="0" applyFill="1" applyBorder="1"/>
    <xf numFmtId="0" fontId="0" fillId="4" borderId="13" xfId="0" applyFill="1" applyBorder="1"/>
    <xf numFmtId="17" fontId="1" fillId="2" borderId="1" xfId="0" applyNumberFormat="1" applyFont="1" applyFill="1" applyBorder="1" applyAlignment="1">
      <alignment horizontal="center" wrapText="1"/>
    </xf>
    <xf numFmtId="165" fontId="0" fillId="5" borderId="2" xfId="2" applyNumberFormat="1" applyFont="1" applyFill="1" applyBorder="1"/>
    <xf numFmtId="165" fontId="0" fillId="5" borderId="3" xfId="2" applyNumberFormat="1" applyFont="1" applyFill="1" applyBorder="1"/>
    <xf numFmtId="165" fontId="0" fillId="5" borderId="4" xfId="2" applyNumberFormat="1" applyFont="1" applyFill="1" applyBorder="1"/>
    <xf numFmtId="0" fontId="0" fillId="0" borderId="0" xfId="0" applyAlignment="1">
      <alignment horizontal="left"/>
    </xf>
    <xf numFmtId="0" fontId="1" fillId="0" borderId="0" xfId="0" applyFont="1" applyAlignment="1">
      <alignment horizontal="left"/>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164" fontId="1" fillId="0" borderId="0" xfId="3" applyNumberFormat="1" applyFont="1"/>
    <xf numFmtId="6" fontId="1" fillId="0" borderId="0" xfId="3" applyNumberFormat="1" applyFont="1"/>
    <xf numFmtId="6" fontId="1" fillId="6" borderId="6" xfId="3" applyNumberFormat="1" applyFont="1" applyFill="1" applyBorder="1"/>
    <xf numFmtId="6" fontId="1" fillId="6" borderId="7" xfId="3" applyNumberFormat="1" applyFont="1" applyFill="1" applyBorder="1"/>
    <xf numFmtId="6" fontId="1" fillId="6" borderId="8" xfId="3" applyNumberFormat="1" applyFont="1" applyFill="1" applyBorder="1"/>
    <xf numFmtId="165" fontId="1" fillId="6" borderId="9" xfId="2" applyNumberFormat="1" applyFont="1" applyFill="1" applyBorder="1"/>
    <xf numFmtId="165" fontId="1" fillId="6" borderId="5" xfId="2" applyNumberFormat="1" applyFont="1" applyFill="1" applyBorder="1"/>
    <xf numFmtId="165" fontId="1" fillId="6" borderId="10" xfId="2" applyNumberFormat="1" applyFont="1" applyFill="1" applyBorder="1"/>
    <xf numFmtId="165" fontId="1" fillId="6" borderId="11" xfId="2" applyNumberFormat="1" applyFont="1" applyFill="1" applyBorder="1"/>
    <xf numFmtId="165" fontId="1" fillId="6" borderId="12" xfId="2" applyNumberFormat="1" applyFont="1" applyFill="1" applyBorder="1"/>
    <xf numFmtId="165" fontId="1" fillId="6" borderId="13" xfId="2" applyNumberFormat="1" applyFont="1" applyFill="1" applyBorder="1"/>
    <xf numFmtId="165" fontId="1" fillId="6" borderId="14" xfId="2" applyNumberFormat="1" applyFont="1" applyFill="1" applyBorder="1"/>
    <xf numFmtId="165" fontId="1" fillId="6" borderId="0" xfId="2" applyNumberFormat="1" applyFont="1" applyFill="1" applyBorder="1"/>
    <xf numFmtId="165" fontId="1" fillId="6" borderId="15" xfId="2" applyNumberFormat="1" applyFont="1" applyFill="1" applyBorder="1"/>
    <xf numFmtId="165" fontId="1" fillId="0" borderId="0" xfId="2" applyNumberFormat="1" applyFont="1" applyFill="1" applyBorder="1"/>
  </cellXfs>
  <cellStyles count="5">
    <cellStyle name="Comma" xfId="2" builtinId="3"/>
    <cellStyle name="Currency" xfId="3" builtinId="4"/>
    <cellStyle name="Hyperlink" xfId="1"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6</xdr:row>
          <xdr:rowOff>0</xdr:rowOff>
        </xdr:from>
        <xdr:to>
          <xdr:col>1</xdr:col>
          <xdr:colOff>385763</xdr:colOff>
          <xdr:row>7</xdr:row>
          <xdr:rowOff>52388</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0</xdr:rowOff>
        </xdr:from>
        <xdr:to>
          <xdr:col>1</xdr:col>
          <xdr:colOff>385763</xdr:colOff>
          <xdr:row>7</xdr:row>
          <xdr:rowOff>52388</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161925</xdr:rowOff>
        </xdr:from>
        <xdr:to>
          <xdr:col>1</xdr:col>
          <xdr:colOff>385763</xdr:colOff>
          <xdr:row>8</xdr:row>
          <xdr:rowOff>33338</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xdr:row>
          <xdr:rowOff>161925</xdr:rowOff>
        </xdr:from>
        <xdr:to>
          <xdr:col>1</xdr:col>
          <xdr:colOff>385763</xdr:colOff>
          <xdr:row>8</xdr:row>
          <xdr:rowOff>33338</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xdr:row>
          <xdr:rowOff>161925</xdr:rowOff>
        </xdr:from>
        <xdr:to>
          <xdr:col>1</xdr:col>
          <xdr:colOff>385763</xdr:colOff>
          <xdr:row>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xdr:row>
          <xdr:rowOff>161925</xdr:rowOff>
        </xdr:from>
        <xdr:to>
          <xdr:col>1</xdr:col>
          <xdr:colOff>385763</xdr:colOff>
          <xdr:row>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0</xdr:rowOff>
        </xdr:from>
        <xdr:to>
          <xdr:col>1</xdr:col>
          <xdr:colOff>385763</xdr:colOff>
          <xdr:row>11</xdr:row>
          <xdr:rowOff>52388</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0</xdr:rowOff>
        </xdr:from>
        <xdr:to>
          <xdr:col>1</xdr:col>
          <xdr:colOff>385763</xdr:colOff>
          <xdr:row>11</xdr:row>
          <xdr:rowOff>52388</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161925</xdr:rowOff>
        </xdr:from>
        <xdr:to>
          <xdr:col>1</xdr:col>
          <xdr:colOff>385763</xdr:colOff>
          <xdr:row>15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161925</xdr:rowOff>
        </xdr:from>
        <xdr:to>
          <xdr:col>1</xdr:col>
          <xdr:colOff>385763</xdr:colOff>
          <xdr:row>15</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161925</xdr:rowOff>
        </xdr:from>
        <xdr:to>
          <xdr:col>1</xdr:col>
          <xdr:colOff>385763</xdr:colOff>
          <xdr:row>16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161925</xdr:rowOff>
        </xdr:from>
        <xdr:to>
          <xdr:col>1</xdr:col>
          <xdr:colOff>385763</xdr:colOff>
          <xdr:row>16</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161925</xdr:rowOff>
        </xdr:from>
        <xdr:to>
          <xdr:col>1</xdr:col>
          <xdr:colOff>385763</xdr:colOff>
          <xdr:row>22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161925</xdr:rowOff>
        </xdr:from>
        <xdr:to>
          <xdr:col>1</xdr:col>
          <xdr:colOff>385763</xdr:colOff>
          <xdr:row>22</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161925</xdr:rowOff>
        </xdr:from>
        <xdr:to>
          <xdr:col>1</xdr:col>
          <xdr:colOff>385763</xdr:colOff>
          <xdr:row>23</xdr:row>
          <xdr:rowOff>33338</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161925</xdr:rowOff>
        </xdr:from>
        <xdr:to>
          <xdr:col>1</xdr:col>
          <xdr:colOff>385763</xdr:colOff>
          <xdr:row>23</xdr:row>
          <xdr:rowOff>33338</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161925</xdr:rowOff>
        </xdr:from>
        <xdr:to>
          <xdr:col>1</xdr:col>
          <xdr:colOff>385763</xdr:colOff>
          <xdr:row>24</xdr:row>
          <xdr:rowOff>33338</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161925</xdr:rowOff>
        </xdr:from>
        <xdr:to>
          <xdr:col>1</xdr:col>
          <xdr:colOff>385763</xdr:colOff>
          <xdr:row>24</xdr:row>
          <xdr:rowOff>33338</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161925</xdr:rowOff>
        </xdr:from>
        <xdr:to>
          <xdr:col>1</xdr:col>
          <xdr:colOff>385763</xdr:colOff>
          <xdr:row>25</xdr:row>
          <xdr:rowOff>33338</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161925</xdr:rowOff>
        </xdr:from>
        <xdr:to>
          <xdr:col>1</xdr:col>
          <xdr:colOff>385763</xdr:colOff>
          <xdr:row>25</xdr:row>
          <xdr:rowOff>33338</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161925</xdr:rowOff>
        </xdr:from>
        <xdr:to>
          <xdr:col>1</xdr:col>
          <xdr:colOff>385763</xdr:colOff>
          <xdr:row>26</xdr:row>
          <xdr:rowOff>33338</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161925</xdr:rowOff>
        </xdr:from>
        <xdr:to>
          <xdr:col>1</xdr:col>
          <xdr:colOff>385763</xdr:colOff>
          <xdr:row>26</xdr:row>
          <xdr:rowOff>33338</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161925</xdr:rowOff>
        </xdr:from>
        <xdr:to>
          <xdr:col>1</xdr:col>
          <xdr:colOff>385763</xdr:colOff>
          <xdr:row>27</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161925</xdr:rowOff>
        </xdr:from>
        <xdr:to>
          <xdr:col>1</xdr:col>
          <xdr:colOff>385763</xdr:colOff>
          <xdr:row>27</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161925</xdr:rowOff>
        </xdr:from>
        <xdr:to>
          <xdr:col>1</xdr:col>
          <xdr:colOff>385763</xdr:colOff>
          <xdr:row>29</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161925</xdr:rowOff>
        </xdr:from>
        <xdr:to>
          <xdr:col>1</xdr:col>
          <xdr:colOff>385763</xdr:colOff>
          <xdr:row>29</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161925</xdr:rowOff>
        </xdr:from>
        <xdr:to>
          <xdr:col>1</xdr:col>
          <xdr:colOff>385763</xdr:colOff>
          <xdr:row>12</xdr:row>
          <xdr:rowOff>33338</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161925</xdr:rowOff>
        </xdr:from>
        <xdr:to>
          <xdr:col>1</xdr:col>
          <xdr:colOff>385763</xdr:colOff>
          <xdr:row>13</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161925</xdr:rowOff>
        </xdr:from>
        <xdr:to>
          <xdr:col>1</xdr:col>
          <xdr:colOff>385763</xdr:colOff>
          <xdr:row>13</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161925</xdr:rowOff>
        </xdr:from>
        <xdr:to>
          <xdr:col>1</xdr:col>
          <xdr:colOff>385763</xdr:colOff>
          <xdr:row>30</xdr:row>
          <xdr:rowOff>33338</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161925</xdr:rowOff>
        </xdr:from>
        <xdr:to>
          <xdr:col>1</xdr:col>
          <xdr:colOff>385763</xdr:colOff>
          <xdr:row>30</xdr:row>
          <xdr:rowOff>33338</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161925</xdr:rowOff>
        </xdr:from>
        <xdr:to>
          <xdr:col>1</xdr:col>
          <xdr:colOff>385763</xdr:colOff>
          <xdr:row>30</xdr:row>
          <xdr:rowOff>33338</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161925</xdr:rowOff>
        </xdr:from>
        <xdr:to>
          <xdr:col>1</xdr:col>
          <xdr:colOff>385763</xdr:colOff>
          <xdr:row>30</xdr:row>
          <xdr:rowOff>33338</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161925</xdr:rowOff>
        </xdr:from>
        <xdr:to>
          <xdr:col>1</xdr:col>
          <xdr:colOff>385763</xdr:colOff>
          <xdr:row>31</xdr:row>
          <xdr:rowOff>33338</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161925</xdr:rowOff>
        </xdr:from>
        <xdr:to>
          <xdr:col>1</xdr:col>
          <xdr:colOff>385763</xdr:colOff>
          <xdr:row>31</xdr:row>
          <xdr:rowOff>33338</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161925</xdr:rowOff>
        </xdr:from>
        <xdr:to>
          <xdr:col>1</xdr:col>
          <xdr:colOff>385763</xdr:colOff>
          <xdr:row>31</xdr:row>
          <xdr:rowOff>33338</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161925</xdr:rowOff>
        </xdr:from>
        <xdr:to>
          <xdr:col>1</xdr:col>
          <xdr:colOff>385763</xdr:colOff>
          <xdr:row>31</xdr:row>
          <xdr:rowOff>33338</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0</xdr:rowOff>
        </xdr:from>
        <xdr:to>
          <xdr:col>1</xdr:col>
          <xdr:colOff>385763</xdr:colOff>
          <xdr:row>32</xdr:row>
          <xdr:rowOff>52388</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0</xdr:rowOff>
        </xdr:from>
        <xdr:to>
          <xdr:col>1</xdr:col>
          <xdr:colOff>385763</xdr:colOff>
          <xdr:row>32</xdr:row>
          <xdr:rowOff>52388</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0</xdr:rowOff>
        </xdr:from>
        <xdr:to>
          <xdr:col>1</xdr:col>
          <xdr:colOff>385763</xdr:colOff>
          <xdr:row>32</xdr:row>
          <xdr:rowOff>52388</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0</xdr:rowOff>
        </xdr:from>
        <xdr:to>
          <xdr:col>1</xdr:col>
          <xdr:colOff>385763</xdr:colOff>
          <xdr:row>32</xdr:row>
          <xdr:rowOff>52388</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161925</xdr:rowOff>
        </xdr:from>
        <xdr:to>
          <xdr:col>1</xdr:col>
          <xdr:colOff>385763</xdr:colOff>
          <xdr:row>33</xdr:row>
          <xdr:rowOff>33338</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161925</xdr:rowOff>
        </xdr:from>
        <xdr:to>
          <xdr:col>1</xdr:col>
          <xdr:colOff>385763</xdr:colOff>
          <xdr:row>33</xdr:row>
          <xdr:rowOff>33338</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161925</xdr:rowOff>
        </xdr:from>
        <xdr:to>
          <xdr:col>1</xdr:col>
          <xdr:colOff>385763</xdr:colOff>
          <xdr:row>33</xdr:row>
          <xdr:rowOff>33338</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161925</xdr:rowOff>
        </xdr:from>
        <xdr:to>
          <xdr:col>1</xdr:col>
          <xdr:colOff>385763</xdr:colOff>
          <xdr:row>33</xdr:row>
          <xdr:rowOff>33338</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161925</xdr:rowOff>
        </xdr:from>
        <xdr:to>
          <xdr:col>1</xdr:col>
          <xdr:colOff>385763</xdr:colOff>
          <xdr:row>34</xdr:row>
          <xdr:rowOff>33338</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161925</xdr:rowOff>
        </xdr:from>
        <xdr:to>
          <xdr:col>1</xdr:col>
          <xdr:colOff>385763</xdr:colOff>
          <xdr:row>34</xdr:row>
          <xdr:rowOff>33338</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161925</xdr:rowOff>
        </xdr:from>
        <xdr:to>
          <xdr:col>1</xdr:col>
          <xdr:colOff>385763</xdr:colOff>
          <xdr:row>34</xdr:row>
          <xdr:rowOff>33338</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161925</xdr:rowOff>
        </xdr:from>
        <xdr:to>
          <xdr:col>1</xdr:col>
          <xdr:colOff>385763</xdr:colOff>
          <xdr:row>34</xdr:row>
          <xdr:rowOff>33338</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161925</xdr:rowOff>
        </xdr:from>
        <xdr:to>
          <xdr:col>1</xdr:col>
          <xdr:colOff>385763</xdr:colOff>
          <xdr:row>35</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161925</xdr:rowOff>
        </xdr:from>
        <xdr:to>
          <xdr:col>1</xdr:col>
          <xdr:colOff>385763</xdr:colOff>
          <xdr:row>35</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161925</xdr:rowOff>
        </xdr:from>
        <xdr:to>
          <xdr:col>1</xdr:col>
          <xdr:colOff>385763</xdr:colOff>
          <xdr:row>35</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161925</xdr:rowOff>
        </xdr:from>
        <xdr:to>
          <xdr:col>1</xdr:col>
          <xdr:colOff>385763</xdr:colOff>
          <xdr:row>35</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161925</xdr:rowOff>
        </xdr:from>
        <xdr:to>
          <xdr:col>1</xdr:col>
          <xdr:colOff>385763</xdr:colOff>
          <xdr:row>37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161925</xdr:rowOff>
        </xdr:from>
        <xdr:to>
          <xdr:col>1</xdr:col>
          <xdr:colOff>385763</xdr:colOff>
          <xdr:row>37</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161925</xdr:rowOff>
        </xdr:from>
        <xdr:to>
          <xdr:col>1</xdr:col>
          <xdr:colOff>385763</xdr:colOff>
          <xdr:row>37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161925</xdr:rowOff>
        </xdr:from>
        <xdr:to>
          <xdr:col>1</xdr:col>
          <xdr:colOff>385763</xdr:colOff>
          <xdr:row>37</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161925</xdr:rowOff>
        </xdr:from>
        <xdr:to>
          <xdr:col>1</xdr:col>
          <xdr:colOff>385763</xdr:colOff>
          <xdr:row>38</xdr:row>
          <xdr:rowOff>33338</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161925</xdr:rowOff>
        </xdr:from>
        <xdr:to>
          <xdr:col>1</xdr:col>
          <xdr:colOff>385763</xdr:colOff>
          <xdr:row>38</xdr:row>
          <xdr:rowOff>33338</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161925</xdr:rowOff>
        </xdr:from>
        <xdr:to>
          <xdr:col>1</xdr:col>
          <xdr:colOff>385763</xdr:colOff>
          <xdr:row>38</xdr:row>
          <xdr:rowOff>33338</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161925</xdr:rowOff>
        </xdr:from>
        <xdr:to>
          <xdr:col>1</xdr:col>
          <xdr:colOff>385763</xdr:colOff>
          <xdr:row>38</xdr:row>
          <xdr:rowOff>33338</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161925</xdr:rowOff>
        </xdr:from>
        <xdr:to>
          <xdr:col>1</xdr:col>
          <xdr:colOff>385763</xdr:colOff>
          <xdr:row>39</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161925</xdr:rowOff>
        </xdr:from>
        <xdr:to>
          <xdr:col>1</xdr:col>
          <xdr:colOff>385763</xdr:colOff>
          <xdr:row>39</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161925</xdr:rowOff>
        </xdr:from>
        <xdr:to>
          <xdr:col>1</xdr:col>
          <xdr:colOff>385763</xdr:colOff>
          <xdr:row>39</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161925</xdr:rowOff>
        </xdr:from>
        <xdr:to>
          <xdr:col>1</xdr:col>
          <xdr:colOff>385763</xdr:colOff>
          <xdr:row>39</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161925</xdr:rowOff>
        </xdr:from>
        <xdr:to>
          <xdr:col>1</xdr:col>
          <xdr:colOff>385763</xdr:colOff>
          <xdr:row>41</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161925</xdr:rowOff>
        </xdr:from>
        <xdr:to>
          <xdr:col>1</xdr:col>
          <xdr:colOff>385763</xdr:colOff>
          <xdr:row>41</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161925</xdr:rowOff>
        </xdr:from>
        <xdr:to>
          <xdr:col>1</xdr:col>
          <xdr:colOff>385763</xdr:colOff>
          <xdr:row>41</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161925</xdr:rowOff>
        </xdr:from>
        <xdr:to>
          <xdr:col>1</xdr:col>
          <xdr:colOff>385763</xdr:colOff>
          <xdr:row>41</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161925</xdr:rowOff>
        </xdr:from>
        <xdr:to>
          <xdr:col>1</xdr:col>
          <xdr:colOff>385763</xdr:colOff>
          <xdr:row>42</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161925</xdr:rowOff>
        </xdr:from>
        <xdr:to>
          <xdr:col>1</xdr:col>
          <xdr:colOff>385763</xdr:colOff>
          <xdr:row>42</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161925</xdr:rowOff>
        </xdr:from>
        <xdr:to>
          <xdr:col>1</xdr:col>
          <xdr:colOff>385763</xdr:colOff>
          <xdr:row>42</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161925</xdr:rowOff>
        </xdr:from>
        <xdr:to>
          <xdr:col>1</xdr:col>
          <xdr:colOff>385763</xdr:colOff>
          <xdr:row>42</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42</xdr:row>
          <xdr:rowOff>161925</xdr:rowOff>
        </xdr:from>
        <xdr:to>
          <xdr:col>1</xdr:col>
          <xdr:colOff>385763</xdr:colOff>
          <xdr:row>44</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42</xdr:row>
          <xdr:rowOff>161925</xdr:rowOff>
        </xdr:from>
        <xdr:to>
          <xdr:col>1</xdr:col>
          <xdr:colOff>385763</xdr:colOff>
          <xdr:row>44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42</xdr:row>
          <xdr:rowOff>161925</xdr:rowOff>
        </xdr:from>
        <xdr:to>
          <xdr:col>1</xdr:col>
          <xdr:colOff>385763</xdr:colOff>
          <xdr:row>44</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42</xdr:row>
          <xdr:rowOff>161925</xdr:rowOff>
        </xdr:from>
        <xdr:to>
          <xdr:col>1</xdr:col>
          <xdr:colOff>385763</xdr:colOff>
          <xdr:row>44</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161925</xdr:rowOff>
        </xdr:from>
        <xdr:to>
          <xdr:col>1</xdr:col>
          <xdr:colOff>385763</xdr:colOff>
          <xdr:row>45</xdr:row>
          <xdr:rowOff>33338</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161925</xdr:rowOff>
        </xdr:from>
        <xdr:to>
          <xdr:col>1</xdr:col>
          <xdr:colOff>385763</xdr:colOff>
          <xdr:row>45</xdr:row>
          <xdr:rowOff>33338</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161925</xdr:rowOff>
        </xdr:from>
        <xdr:to>
          <xdr:col>1</xdr:col>
          <xdr:colOff>385763</xdr:colOff>
          <xdr:row>45</xdr:row>
          <xdr:rowOff>33338</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161925</xdr:rowOff>
        </xdr:from>
        <xdr:to>
          <xdr:col>1</xdr:col>
          <xdr:colOff>385763</xdr:colOff>
          <xdr:row>45</xdr:row>
          <xdr:rowOff>33338</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44</xdr:row>
          <xdr:rowOff>161925</xdr:rowOff>
        </xdr:from>
        <xdr:to>
          <xdr:col>1</xdr:col>
          <xdr:colOff>385763</xdr:colOff>
          <xdr:row>46</xdr:row>
          <xdr:rowOff>33338</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44</xdr:row>
          <xdr:rowOff>161925</xdr:rowOff>
        </xdr:from>
        <xdr:to>
          <xdr:col>1</xdr:col>
          <xdr:colOff>385763</xdr:colOff>
          <xdr:row>46</xdr:row>
          <xdr:rowOff>33338</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44</xdr:row>
          <xdr:rowOff>161925</xdr:rowOff>
        </xdr:from>
        <xdr:to>
          <xdr:col>1</xdr:col>
          <xdr:colOff>385763</xdr:colOff>
          <xdr:row>46</xdr:row>
          <xdr:rowOff>33338</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44</xdr:row>
          <xdr:rowOff>161925</xdr:rowOff>
        </xdr:from>
        <xdr:to>
          <xdr:col>1</xdr:col>
          <xdr:colOff>385763</xdr:colOff>
          <xdr:row>46</xdr:row>
          <xdr:rowOff>33338</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114300</xdr:colOff>
          <xdr:row>45</xdr:row>
          <xdr:rowOff>161925</xdr:rowOff>
        </xdr:from>
        <xdr:ext cx="271463" cy="233363"/>
        <xdr:sp macro="" textlink="">
          <xdr:nvSpPr>
            <xdr:cNvPr id="1162" name="Check Box 138" hidden="1">
              <a:extLst>
                <a:ext uri="{63B3BB69-23CF-44E3-9099-C40C66FF867C}">
                  <a14:compatExt spid="_x0000_s1162"/>
                </a:ext>
                <a:ext uri="{FF2B5EF4-FFF2-40B4-BE49-F238E27FC236}">
                  <a16:creationId xmlns:a16="http://schemas.microsoft.com/office/drawing/2014/main" id="{E45642DA-4F94-4ECA-9D19-5D9B6FEA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45</xdr:row>
          <xdr:rowOff>161925</xdr:rowOff>
        </xdr:from>
        <xdr:ext cx="271463" cy="233363"/>
        <xdr:sp macro="" textlink="">
          <xdr:nvSpPr>
            <xdr:cNvPr id="1163" name="Check Box 139" hidden="1">
              <a:extLst>
                <a:ext uri="{63B3BB69-23CF-44E3-9099-C40C66FF867C}">
                  <a14:compatExt spid="_x0000_s1163"/>
                </a:ext>
                <a:ext uri="{FF2B5EF4-FFF2-40B4-BE49-F238E27FC236}">
                  <a16:creationId xmlns:a16="http://schemas.microsoft.com/office/drawing/2014/main" id="{A9E1F5F1-B1E7-4929-BCBC-D29A84B3E2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45</xdr:row>
          <xdr:rowOff>161925</xdr:rowOff>
        </xdr:from>
        <xdr:ext cx="271463" cy="233363"/>
        <xdr:sp macro="" textlink="">
          <xdr:nvSpPr>
            <xdr:cNvPr id="1164" name="Check Box 140" hidden="1">
              <a:extLst>
                <a:ext uri="{63B3BB69-23CF-44E3-9099-C40C66FF867C}">
                  <a14:compatExt spid="_x0000_s1164"/>
                </a:ext>
                <a:ext uri="{FF2B5EF4-FFF2-40B4-BE49-F238E27FC236}">
                  <a16:creationId xmlns:a16="http://schemas.microsoft.com/office/drawing/2014/main" id="{BE4B1DF7-C80F-42F7-855F-EA5180F6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45</xdr:row>
          <xdr:rowOff>161925</xdr:rowOff>
        </xdr:from>
        <xdr:ext cx="271463" cy="233363"/>
        <xdr:sp macro="" textlink="">
          <xdr:nvSpPr>
            <xdr:cNvPr id="1165" name="Check Box 141" hidden="1">
              <a:extLst>
                <a:ext uri="{63B3BB69-23CF-44E3-9099-C40C66FF867C}">
                  <a14:compatExt spid="_x0000_s1165"/>
                </a:ext>
                <a:ext uri="{FF2B5EF4-FFF2-40B4-BE49-F238E27FC236}">
                  <a16:creationId xmlns:a16="http://schemas.microsoft.com/office/drawing/2014/main" id="{0B0B030E-71EE-49F4-B9E6-03335A106A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16</xdr:row>
          <xdr:rowOff>161925</xdr:rowOff>
        </xdr:from>
        <xdr:ext cx="271463" cy="233362"/>
        <xdr:sp macro="" textlink="">
          <xdr:nvSpPr>
            <xdr:cNvPr id="1166" name="Check Box 142" hidden="1">
              <a:extLst>
                <a:ext uri="{63B3BB69-23CF-44E3-9099-C40C66FF867C}">
                  <a14:compatExt spid="_x0000_s1166"/>
                </a:ext>
                <a:ext uri="{FF2B5EF4-FFF2-40B4-BE49-F238E27FC236}">
                  <a16:creationId xmlns:a16="http://schemas.microsoft.com/office/drawing/2014/main" id="{99B9692A-B0DE-4F13-8B25-F197CC627F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16</xdr:row>
          <xdr:rowOff>161925</xdr:rowOff>
        </xdr:from>
        <xdr:ext cx="271463" cy="233362"/>
        <xdr:sp macro="" textlink="">
          <xdr:nvSpPr>
            <xdr:cNvPr id="1167" name="Check Box 143" hidden="1">
              <a:extLst>
                <a:ext uri="{63B3BB69-23CF-44E3-9099-C40C66FF867C}">
                  <a14:compatExt spid="_x0000_s1167"/>
                </a:ext>
                <a:ext uri="{FF2B5EF4-FFF2-40B4-BE49-F238E27FC236}">
                  <a16:creationId xmlns:a16="http://schemas.microsoft.com/office/drawing/2014/main" id="{A11D66E1-610C-4386-8C8B-22BD35E9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17</xdr:row>
          <xdr:rowOff>161925</xdr:rowOff>
        </xdr:from>
        <xdr:ext cx="271463" cy="233363"/>
        <xdr:sp macro="" textlink="">
          <xdr:nvSpPr>
            <xdr:cNvPr id="1168" name="Check Box 144" hidden="1">
              <a:extLst>
                <a:ext uri="{63B3BB69-23CF-44E3-9099-C40C66FF867C}">
                  <a14:compatExt spid="_x0000_s1168"/>
                </a:ext>
                <a:ext uri="{FF2B5EF4-FFF2-40B4-BE49-F238E27FC236}">
                  <a16:creationId xmlns:a16="http://schemas.microsoft.com/office/drawing/2014/main" id="{11FD7F05-BCC4-468E-A2BE-E22689BB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17</xdr:row>
          <xdr:rowOff>161925</xdr:rowOff>
        </xdr:from>
        <xdr:ext cx="271463" cy="233363"/>
        <xdr:sp macro="" textlink="">
          <xdr:nvSpPr>
            <xdr:cNvPr id="1169" name="Check Box 145" hidden="1">
              <a:extLst>
                <a:ext uri="{63B3BB69-23CF-44E3-9099-C40C66FF867C}">
                  <a14:compatExt spid="_x0000_s1169"/>
                </a:ext>
                <a:ext uri="{FF2B5EF4-FFF2-40B4-BE49-F238E27FC236}">
                  <a16:creationId xmlns:a16="http://schemas.microsoft.com/office/drawing/2014/main" id="{B5893E41-2D42-4E08-B2CA-685B7DA63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18</xdr:row>
          <xdr:rowOff>161925</xdr:rowOff>
        </xdr:from>
        <xdr:ext cx="271463" cy="233363"/>
        <xdr:sp macro="" textlink="">
          <xdr:nvSpPr>
            <xdr:cNvPr id="1170" name="Check Box 146" hidden="1">
              <a:extLst>
                <a:ext uri="{63B3BB69-23CF-44E3-9099-C40C66FF867C}">
                  <a14:compatExt spid="_x0000_s1170"/>
                </a:ext>
                <a:ext uri="{FF2B5EF4-FFF2-40B4-BE49-F238E27FC236}">
                  <a16:creationId xmlns:a16="http://schemas.microsoft.com/office/drawing/2014/main" id="{BF34D714-748A-4D94-BA32-FF9864463F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18</xdr:row>
          <xdr:rowOff>161925</xdr:rowOff>
        </xdr:from>
        <xdr:ext cx="271463" cy="233363"/>
        <xdr:sp macro="" textlink="">
          <xdr:nvSpPr>
            <xdr:cNvPr id="1171" name="Check Box 147" hidden="1">
              <a:extLst>
                <a:ext uri="{63B3BB69-23CF-44E3-9099-C40C66FF867C}">
                  <a14:compatExt spid="_x0000_s1171"/>
                </a:ext>
                <a:ext uri="{FF2B5EF4-FFF2-40B4-BE49-F238E27FC236}">
                  <a16:creationId xmlns:a16="http://schemas.microsoft.com/office/drawing/2014/main" id="{E3D05CF6-3D79-468B-A49C-F26273D368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46</xdr:row>
          <xdr:rowOff>161925</xdr:rowOff>
        </xdr:from>
        <xdr:ext cx="271463" cy="233363"/>
        <xdr:sp macro="" textlink="">
          <xdr:nvSpPr>
            <xdr:cNvPr id="1172" name="Check Box 148" hidden="1">
              <a:extLst>
                <a:ext uri="{63B3BB69-23CF-44E3-9099-C40C66FF867C}">
                  <a14:compatExt spid="_x0000_s1172"/>
                </a:ext>
                <a:ext uri="{FF2B5EF4-FFF2-40B4-BE49-F238E27FC236}">
                  <a16:creationId xmlns:a16="http://schemas.microsoft.com/office/drawing/2014/main" id="{F4F53119-82EE-46C1-B69A-BF49F9A3F5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46</xdr:row>
          <xdr:rowOff>161925</xdr:rowOff>
        </xdr:from>
        <xdr:ext cx="271463" cy="233363"/>
        <xdr:sp macro="" textlink="">
          <xdr:nvSpPr>
            <xdr:cNvPr id="1173" name="Check Box 149" hidden="1">
              <a:extLst>
                <a:ext uri="{63B3BB69-23CF-44E3-9099-C40C66FF867C}">
                  <a14:compatExt spid="_x0000_s1173"/>
                </a:ext>
                <a:ext uri="{FF2B5EF4-FFF2-40B4-BE49-F238E27FC236}">
                  <a16:creationId xmlns:a16="http://schemas.microsoft.com/office/drawing/2014/main" id="{4D9DAEF5-37DB-4AB8-A6D8-1EAA6E31B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46</xdr:row>
          <xdr:rowOff>161925</xdr:rowOff>
        </xdr:from>
        <xdr:ext cx="271463" cy="233363"/>
        <xdr:sp macro="" textlink="">
          <xdr:nvSpPr>
            <xdr:cNvPr id="1174" name="Check Box 150" hidden="1">
              <a:extLst>
                <a:ext uri="{63B3BB69-23CF-44E3-9099-C40C66FF867C}">
                  <a14:compatExt spid="_x0000_s1174"/>
                </a:ext>
                <a:ext uri="{FF2B5EF4-FFF2-40B4-BE49-F238E27FC236}">
                  <a16:creationId xmlns:a16="http://schemas.microsoft.com/office/drawing/2014/main" id="{6BD587E5-5EED-4021-ACFF-D768DE8755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46</xdr:row>
          <xdr:rowOff>161925</xdr:rowOff>
        </xdr:from>
        <xdr:ext cx="271463" cy="233363"/>
        <xdr:sp macro="" textlink="">
          <xdr:nvSpPr>
            <xdr:cNvPr id="1175" name="Check Box 151" hidden="1">
              <a:extLst>
                <a:ext uri="{63B3BB69-23CF-44E3-9099-C40C66FF867C}">
                  <a14:compatExt spid="_x0000_s1175"/>
                </a:ext>
                <a:ext uri="{FF2B5EF4-FFF2-40B4-BE49-F238E27FC236}">
                  <a16:creationId xmlns:a16="http://schemas.microsoft.com/office/drawing/2014/main" id="{50B6BB61-074D-41CB-AC99-5FA8D3AD2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47</xdr:row>
          <xdr:rowOff>161925</xdr:rowOff>
        </xdr:from>
        <xdr:ext cx="271463" cy="233363"/>
        <xdr:sp macro="" textlink="">
          <xdr:nvSpPr>
            <xdr:cNvPr id="1176" name="Check Box 152" hidden="1">
              <a:extLst>
                <a:ext uri="{63B3BB69-23CF-44E3-9099-C40C66FF867C}">
                  <a14:compatExt spid="_x0000_s1176"/>
                </a:ext>
                <a:ext uri="{FF2B5EF4-FFF2-40B4-BE49-F238E27FC236}">
                  <a16:creationId xmlns:a16="http://schemas.microsoft.com/office/drawing/2014/main" id="{9356B3FD-CBAB-4CA7-9D31-930F860DAE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47</xdr:row>
          <xdr:rowOff>161925</xdr:rowOff>
        </xdr:from>
        <xdr:ext cx="271463" cy="233363"/>
        <xdr:sp macro="" textlink="">
          <xdr:nvSpPr>
            <xdr:cNvPr id="1177" name="Check Box 153" hidden="1">
              <a:extLst>
                <a:ext uri="{63B3BB69-23CF-44E3-9099-C40C66FF867C}">
                  <a14:compatExt spid="_x0000_s1177"/>
                </a:ext>
                <a:ext uri="{FF2B5EF4-FFF2-40B4-BE49-F238E27FC236}">
                  <a16:creationId xmlns:a16="http://schemas.microsoft.com/office/drawing/2014/main" id="{20E72653-D43A-4BDB-84B4-C60461FD56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47</xdr:row>
          <xdr:rowOff>161925</xdr:rowOff>
        </xdr:from>
        <xdr:ext cx="271463" cy="233363"/>
        <xdr:sp macro="" textlink="">
          <xdr:nvSpPr>
            <xdr:cNvPr id="1178" name="Check Box 154" hidden="1">
              <a:extLst>
                <a:ext uri="{63B3BB69-23CF-44E3-9099-C40C66FF867C}">
                  <a14:compatExt spid="_x0000_s1178"/>
                </a:ext>
                <a:ext uri="{FF2B5EF4-FFF2-40B4-BE49-F238E27FC236}">
                  <a16:creationId xmlns:a16="http://schemas.microsoft.com/office/drawing/2014/main" id="{E8D45C14-DFF2-495A-9159-7E804015CE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47</xdr:row>
          <xdr:rowOff>161925</xdr:rowOff>
        </xdr:from>
        <xdr:ext cx="271463" cy="233363"/>
        <xdr:sp macro="" textlink="">
          <xdr:nvSpPr>
            <xdr:cNvPr id="1179" name="Check Box 155" hidden="1">
              <a:extLst>
                <a:ext uri="{63B3BB69-23CF-44E3-9099-C40C66FF867C}">
                  <a14:compatExt spid="_x0000_s1179"/>
                </a:ext>
                <a:ext uri="{FF2B5EF4-FFF2-40B4-BE49-F238E27FC236}">
                  <a16:creationId xmlns:a16="http://schemas.microsoft.com/office/drawing/2014/main" id="{8B3BAA50-9FC2-4E46-82E3-529D34EA69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48</xdr:row>
          <xdr:rowOff>161925</xdr:rowOff>
        </xdr:from>
        <xdr:ext cx="271463" cy="233363"/>
        <xdr:sp macro="" textlink="">
          <xdr:nvSpPr>
            <xdr:cNvPr id="1180" name="Check Box 156" hidden="1">
              <a:extLst>
                <a:ext uri="{63B3BB69-23CF-44E3-9099-C40C66FF867C}">
                  <a14:compatExt spid="_x0000_s1180"/>
                </a:ext>
                <a:ext uri="{FF2B5EF4-FFF2-40B4-BE49-F238E27FC236}">
                  <a16:creationId xmlns:a16="http://schemas.microsoft.com/office/drawing/2014/main" id="{A77E5487-193E-49A2-80DD-609F221959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48</xdr:row>
          <xdr:rowOff>161925</xdr:rowOff>
        </xdr:from>
        <xdr:ext cx="271463" cy="233363"/>
        <xdr:sp macro="" textlink="">
          <xdr:nvSpPr>
            <xdr:cNvPr id="1181" name="Check Box 157" hidden="1">
              <a:extLst>
                <a:ext uri="{63B3BB69-23CF-44E3-9099-C40C66FF867C}">
                  <a14:compatExt spid="_x0000_s1181"/>
                </a:ext>
                <a:ext uri="{FF2B5EF4-FFF2-40B4-BE49-F238E27FC236}">
                  <a16:creationId xmlns:a16="http://schemas.microsoft.com/office/drawing/2014/main" id="{95519068-0080-40C6-8361-29608074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48</xdr:row>
          <xdr:rowOff>161925</xdr:rowOff>
        </xdr:from>
        <xdr:ext cx="271463" cy="233363"/>
        <xdr:sp macro="" textlink="">
          <xdr:nvSpPr>
            <xdr:cNvPr id="1182" name="Check Box 158" hidden="1">
              <a:extLst>
                <a:ext uri="{63B3BB69-23CF-44E3-9099-C40C66FF867C}">
                  <a14:compatExt spid="_x0000_s1182"/>
                </a:ext>
                <a:ext uri="{FF2B5EF4-FFF2-40B4-BE49-F238E27FC236}">
                  <a16:creationId xmlns:a16="http://schemas.microsoft.com/office/drawing/2014/main" id="{F8C84A81-8009-47B3-961A-8CCA6687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114300</xdr:colOff>
          <xdr:row>48</xdr:row>
          <xdr:rowOff>161925</xdr:rowOff>
        </xdr:from>
        <xdr:ext cx="271463" cy="233363"/>
        <xdr:sp macro="" textlink="">
          <xdr:nvSpPr>
            <xdr:cNvPr id="1183" name="Check Box 159" hidden="1">
              <a:extLst>
                <a:ext uri="{63B3BB69-23CF-44E3-9099-C40C66FF867C}">
                  <a14:compatExt spid="_x0000_s1183"/>
                </a:ext>
                <a:ext uri="{FF2B5EF4-FFF2-40B4-BE49-F238E27FC236}">
                  <a16:creationId xmlns:a16="http://schemas.microsoft.com/office/drawing/2014/main" id="{D2F971E3-5421-48A1-B506-2C7D59B6F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157163</xdr:rowOff>
        </xdr:from>
        <xdr:to>
          <xdr:col>5</xdr:col>
          <xdr:colOff>266700</xdr:colOff>
          <xdr:row>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xdr:row>
          <xdr:rowOff>157163</xdr:rowOff>
        </xdr:from>
        <xdr:to>
          <xdr:col>5</xdr:col>
          <xdr:colOff>266700</xdr:colOff>
          <xdr:row>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157163</xdr:rowOff>
        </xdr:from>
        <xdr:to>
          <xdr:col>5</xdr:col>
          <xdr:colOff>266700</xdr:colOff>
          <xdr:row>6</xdr:row>
          <xdr:rowOff>4763</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157163</xdr:rowOff>
        </xdr:from>
        <xdr:to>
          <xdr:col>5</xdr:col>
          <xdr:colOff>266700</xdr:colOff>
          <xdr:row>6</xdr:row>
          <xdr:rowOff>4763</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157163</xdr:rowOff>
        </xdr:from>
        <xdr:to>
          <xdr:col>5</xdr:col>
          <xdr:colOff>266700</xdr:colOff>
          <xdr:row>7</xdr:row>
          <xdr:rowOff>4763</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157163</xdr:rowOff>
        </xdr:from>
        <xdr:to>
          <xdr:col>5</xdr:col>
          <xdr:colOff>266700</xdr:colOff>
          <xdr:row>7</xdr:row>
          <xdr:rowOff>4763</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157163</xdr:rowOff>
        </xdr:from>
        <xdr:to>
          <xdr:col>5</xdr:col>
          <xdr:colOff>266700</xdr:colOff>
          <xdr:row>8</xdr:row>
          <xdr:rowOff>4763</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157163</xdr:rowOff>
        </xdr:from>
        <xdr:to>
          <xdr:col>5</xdr:col>
          <xdr:colOff>266700</xdr:colOff>
          <xdr:row>8</xdr:row>
          <xdr:rowOff>4763</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157163</xdr:rowOff>
        </xdr:from>
        <xdr:to>
          <xdr:col>5</xdr:col>
          <xdr:colOff>266700</xdr:colOff>
          <xdr:row>8</xdr:row>
          <xdr:rowOff>4763</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157163</xdr:rowOff>
        </xdr:from>
        <xdr:to>
          <xdr:col>5</xdr:col>
          <xdr:colOff>266700</xdr:colOff>
          <xdr:row>8</xdr:row>
          <xdr:rowOff>4763</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157163</xdr:rowOff>
        </xdr:from>
        <xdr:to>
          <xdr:col>5</xdr:col>
          <xdr:colOff>266700</xdr:colOff>
          <xdr:row>9</xdr:row>
          <xdr:rowOff>4763</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157163</xdr:rowOff>
        </xdr:from>
        <xdr:to>
          <xdr:col>5</xdr:col>
          <xdr:colOff>266700</xdr:colOff>
          <xdr:row>9</xdr:row>
          <xdr:rowOff>4763</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157163</xdr:rowOff>
        </xdr:from>
        <xdr:to>
          <xdr:col>5</xdr:col>
          <xdr:colOff>266700</xdr:colOff>
          <xdr:row>9</xdr:row>
          <xdr:rowOff>4763</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157163</xdr:rowOff>
        </xdr:from>
        <xdr:to>
          <xdr:col>5</xdr:col>
          <xdr:colOff>266700</xdr:colOff>
          <xdr:row>9</xdr:row>
          <xdr:rowOff>4763</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157163</xdr:rowOff>
        </xdr:from>
        <xdr:to>
          <xdr:col>5</xdr:col>
          <xdr:colOff>266700</xdr:colOff>
          <xdr:row>10</xdr:row>
          <xdr:rowOff>4763</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157163</xdr:rowOff>
        </xdr:from>
        <xdr:to>
          <xdr:col>5</xdr:col>
          <xdr:colOff>266700</xdr:colOff>
          <xdr:row>10</xdr:row>
          <xdr:rowOff>4763</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157163</xdr:rowOff>
        </xdr:from>
        <xdr:to>
          <xdr:col>5</xdr:col>
          <xdr:colOff>266700</xdr:colOff>
          <xdr:row>10</xdr:row>
          <xdr:rowOff>4763</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157163</xdr:rowOff>
        </xdr:from>
        <xdr:to>
          <xdr:col>5</xdr:col>
          <xdr:colOff>266700</xdr:colOff>
          <xdr:row>10</xdr:row>
          <xdr:rowOff>4763</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157163</xdr:rowOff>
        </xdr:from>
        <xdr:to>
          <xdr:col>5</xdr:col>
          <xdr:colOff>266700</xdr:colOff>
          <xdr:row>11</xdr:row>
          <xdr:rowOff>4763</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157163</xdr:rowOff>
        </xdr:from>
        <xdr:to>
          <xdr:col>5</xdr:col>
          <xdr:colOff>266700</xdr:colOff>
          <xdr:row>11</xdr:row>
          <xdr:rowOff>4763</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157163</xdr:rowOff>
        </xdr:from>
        <xdr:to>
          <xdr:col>5</xdr:col>
          <xdr:colOff>266700</xdr:colOff>
          <xdr:row>11</xdr:row>
          <xdr:rowOff>4763</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157163</xdr:rowOff>
        </xdr:from>
        <xdr:to>
          <xdr:col>5</xdr:col>
          <xdr:colOff>266700</xdr:colOff>
          <xdr:row>11</xdr:row>
          <xdr:rowOff>4763</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157163</xdr:rowOff>
        </xdr:from>
        <xdr:to>
          <xdr:col>5</xdr:col>
          <xdr:colOff>266700</xdr:colOff>
          <xdr:row>12</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157163</xdr:rowOff>
        </xdr:from>
        <xdr:to>
          <xdr:col>5</xdr:col>
          <xdr:colOff>266700</xdr:colOff>
          <xdr:row>12</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157163</xdr:rowOff>
        </xdr:from>
        <xdr:to>
          <xdr:col>5</xdr:col>
          <xdr:colOff>266700</xdr:colOff>
          <xdr:row>12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157163</xdr:rowOff>
        </xdr:from>
        <xdr:to>
          <xdr:col>5</xdr:col>
          <xdr:colOff>266700</xdr:colOff>
          <xdr:row>12</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5.xml"/><Relationship Id="rId117" Type="http://schemas.openxmlformats.org/officeDocument/2006/relationships/ctrlProp" Target="../ctrlProps/ctrlProp106.xml"/><Relationship Id="rId21" Type="http://schemas.openxmlformats.org/officeDocument/2006/relationships/ctrlProp" Target="../ctrlProps/ctrlProp10.xml"/><Relationship Id="rId42" Type="http://schemas.openxmlformats.org/officeDocument/2006/relationships/ctrlProp" Target="../ctrlProps/ctrlProp31.xml"/><Relationship Id="rId47" Type="http://schemas.openxmlformats.org/officeDocument/2006/relationships/ctrlProp" Target="../ctrlProps/ctrlProp36.xml"/><Relationship Id="rId63" Type="http://schemas.openxmlformats.org/officeDocument/2006/relationships/ctrlProp" Target="../ctrlProps/ctrlProp52.xml"/><Relationship Id="rId68" Type="http://schemas.openxmlformats.org/officeDocument/2006/relationships/ctrlProp" Target="../ctrlProps/ctrlProp57.xml"/><Relationship Id="rId84" Type="http://schemas.openxmlformats.org/officeDocument/2006/relationships/ctrlProp" Target="../ctrlProps/ctrlProp73.xml"/><Relationship Id="rId89" Type="http://schemas.openxmlformats.org/officeDocument/2006/relationships/ctrlProp" Target="../ctrlProps/ctrlProp78.xml"/><Relationship Id="rId112" Type="http://schemas.openxmlformats.org/officeDocument/2006/relationships/ctrlProp" Target="../ctrlProps/ctrlProp101.xml"/><Relationship Id="rId16" Type="http://schemas.openxmlformats.org/officeDocument/2006/relationships/ctrlProp" Target="../ctrlProps/ctrlProp5.xml"/><Relationship Id="rId107" Type="http://schemas.openxmlformats.org/officeDocument/2006/relationships/ctrlProp" Target="../ctrlProps/ctrlProp96.xm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45" Type="http://schemas.openxmlformats.org/officeDocument/2006/relationships/ctrlProp" Target="../ctrlProps/ctrlProp34.xml"/><Relationship Id="rId53" Type="http://schemas.openxmlformats.org/officeDocument/2006/relationships/ctrlProp" Target="../ctrlProps/ctrlProp42.xml"/><Relationship Id="rId58" Type="http://schemas.openxmlformats.org/officeDocument/2006/relationships/ctrlProp" Target="../ctrlProps/ctrlProp47.xml"/><Relationship Id="rId66" Type="http://schemas.openxmlformats.org/officeDocument/2006/relationships/ctrlProp" Target="../ctrlProps/ctrlProp55.xml"/><Relationship Id="rId74" Type="http://schemas.openxmlformats.org/officeDocument/2006/relationships/ctrlProp" Target="../ctrlProps/ctrlProp63.xml"/><Relationship Id="rId79" Type="http://schemas.openxmlformats.org/officeDocument/2006/relationships/ctrlProp" Target="../ctrlProps/ctrlProp68.xml"/><Relationship Id="rId87" Type="http://schemas.openxmlformats.org/officeDocument/2006/relationships/ctrlProp" Target="../ctrlProps/ctrlProp76.xml"/><Relationship Id="rId102" Type="http://schemas.openxmlformats.org/officeDocument/2006/relationships/ctrlProp" Target="../ctrlProps/ctrlProp91.xml"/><Relationship Id="rId110" Type="http://schemas.openxmlformats.org/officeDocument/2006/relationships/ctrlProp" Target="../ctrlProps/ctrlProp99.xml"/><Relationship Id="rId115" Type="http://schemas.openxmlformats.org/officeDocument/2006/relationships/ctrlProp" Target="../ctrlProps/ctrlProp104.xml"/><Relationship Id="rId5" Type="http://schemas.openxmlformats.org/officeDocument/2006/relationships/hyperlink" Target="https://www.mnaonline.org/covid-19-and-advocacy/covid-19" TargetMode="External"/><Relationship Id="rId61" Type="http://schemas.openxmlformats.org/officeDocument/2006/relationships/ctrlProp" Target="../ctrlProps/ctrlProp50.xml"/><Relationship Id="rId82" Type="http://schemas.openxmlformats.org/officeDocument/2006/relationships/ctrlProp" Target="../ctrlProps/ctrlProp71.xml"/><Relationship Id="rId90" Type="http://schemas.openxmlformats.org/officeDocument/2006/relationships/ctrlProp" Target="../ctrlProps/ctrlProp79.xml"/><Relationship Id="rId95" Type="http://schemas.openxmlformats.org/officeDocument/2006/relationships/ctrlProp" Target="../ctrlProps/ctrlProp84.xml"/><Relationship Id="rId19" Type="http://schemas.openxmlformats.org/officeDocument/2006/relationships/ctrlProp" Target="../ctrlProps/ctrlProp8.xml"/><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 Id="rId43" Type="http://schemas.openxmlformats.org/officeDocument/2006/relationships/ctrlProp" Target="../ctrlProps/ctrlProp32.xml"/><Relationship Id="rId48" Type="http://schemas.openxmlformats.org/officeDocument/2006/relationships/ctrlProp" Target="../ctrlProps/ctrlProp37.xml"/><Relationship Id="rId56" Type="http://schemas.openxmlformats.org/officeDocument/2006/relationships/ctrlProp" Target="../ctrlProps/ctrlProp45.xml"/><Relationship Id="rId64" Type="http://schemas.openxmlformats.org/officeDocument/2006/relationships/ctrlProp" Target="../ctrlProps/ctrlProp53.xml"/><Relationship Id="rId69" Type="http://schemas.openxmlformats.org/officeDocument/2006/relationships/ctrlProp" Target="../ctrlProps/ctrlProp58.xml"/><Relationship Id="rId77" Type="http://schemas.openxmlformats.org/officeDocument/2006/relationships/ctrlProp" Target="../ctrlProps/ctrlProp66.xml"/><Relationship Id="rId100" Type="http://schemas.openxmlformats.org/officeDocument/2006/relationships/ctrlProp" Target="../ctrlProps/ctrlProp89.xml"/><Relationship Id="rId105" Type="http://schemas.openxmlformats.org/officeDocument/2006/relationships/ctrlProp" Target="../ctrlProps/ctrlProp94.xml"/><Relationship Id="rId113" Type="http://schemas.openxmlformats.org/officeDocument/2006/relationships/ctrlProp" Target="../ctrlProps/ctrlProp102.xml"/><Relationship Id="rId118" Type="http://schemas.openxmlformats.org/officeDocument/2006/relationships/ctrlProp" Target="../ctrlProps/ctrlProp107.xml"/><Relationship Id="rId8" Type="http://schemas.openxmlformats.org/officeDocument/2006/relationships/hyperlink" Target="https://www.consumersenergy.com/-/media/CE/Documents/news-and-information/small-biz-covid.ashx?la=en&amp;hash=F67F75D0B3EDEC22FF397BE346804610" TargetMode="External"/><Relationship Id="rId51" Type="http://schemas.openxmlformats.org/officeDocument/2006/relationships/ctrlProp" Target="../ctrlProps/ctrlProp40.xml"/><Relationship Id="rId72" Type="http://schemas.openxmlformats.org/officeDocument/2006/relationships/ctrlProp" Target="../ctrlProps/ctrlProp61.xml"/><Relationship Id="rId80" Type="http://schemas.openxmlformats.org/officeDocument/2006/relationships/ctrlProp" Target="../ctrlProps/ctrlProp69.xml"/><Relationship Id="rId85" Type="http://schemas.openxmlformats.org/officeDocument/2006/relationships/ctrlProp" Target="../ctrlProps/ctrlProp74.xml"/><Relationship Id="rId93" Type="http://schemas.openxmlformats.org/officeDocument/2006/relationships/ctrlProp" Target="../ctrlProps/ctrlProp82.xml"/><Relationship Id="rId98" Type="http://schemas.openxmlformats.org/officeDocument/2006/relationships/ctrlProp" Target="../ctrlProps/ctrlProp87.xml"/><Relationship Id="rId3" Type="http://schemas.openxmlformats.org/officeDocument/2006/relationships/hyperlink" Target="https://www.sbam.org/Resources/COVID-19-Resources"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46" Type="http://schemas.openxmlformats.org/officeDocument/2006/relationships/ctrlProp" Target="../ctrlProps/ctrlProp35.xml"/><Relationship Id="rId59" Type="http://schemas.openxmlformats.org/officeDocument/2006/relationships/ctrlProp" Target="../ctrlProps/ctrlProp48.xml"/><Relationship Id="rId67" Type="http://schemas.openxmlformats.org/officeDocument/2006/relationships/ctrlProp" Target="../ctrlProps/ctrlProp56.xml"/><Relationship Id="rId103" Type="http://schemas.openxmlformats.org/officeDocument/2006/relationships/ctrlProp" Target="../ctrlProps/ctrlProp92.xml"/><Relationship Id="rId108" Type="http://schemas.openxmlformats.org/officeDocument/2006/relationships/ctrlProp" Target="../ctrlProps/ctrlProp97.xml"/><Relationship Id="rId116" Type="http://schemas.openxmlformats.org/officeDocument/2006/relationships/ctrlProp" Target="../ctrlProps/ctrlProp105.xml"/><Relationship Id="rId20" Type="http://schemas.openxmlformats.org/officeDocument/2006/relationships/ctrlProp" Target="../ctrlProps/ctrlProp9.xml"/><Relationship Id="rId41" Type="http://schemas.openxmlformats.org/officeDocument/2006/relationships/ctrlProp" Target="../ctrlProps/ctrlProp30.xml"/><Relationship Id="rId54" Type="http://schemas.openxmlformats.org/officeDocument/2006/relationships/ctrlProp" Target="../ctrlProps/ctrlProp43.xml"/><Relationship Id="rId62" Type="http://schemas.openxmlformats.org/officeDocument/2006/relationships/ctrlProp" Target="../ctrlProps/ctrlProp51.xml"/><Relationship Id="rId70" Type="http://schemas.openxmlformats.org/officeDocument/2006/relationships/ctrlProp" Target="../ctrlProps/ctrlProp59.xml"/><Relationship Id="rId75" Type="http://schemas.openxmlformats.org/officeDocument/2006/relationships/ctrlProp" Target="../ctrlProps/ctrlProp64.xml"/><Relationship Id="rId83" Type="http://schemas.openxmlformats.org/officeDocument/2006/relationships/ctrlProp" Target="../ctrlProps/ctrlProp72.xml"/><Relationship Id="rId88" Type="http://schemas.openxmlformats.org/officeDocument/2006/relationships/ctrlProp" Target="../ctrlProps/ctrlProp77.xml"/><Relationship Id="rId91" Type="http://schemas.openxmlformats.org/officeDocument/2006/relationships/ctrlProp" Target="../ctrlProps/ctrlProp80.xml"/><Relationship Id="rId96" Type="http://schemas.openxmlformats.org/officeDocument/2006/relationships/ctrlProp" Target="../ctrlProps/ctrlProp85.xml"/><Relationship Id="rId111" Type="http://schemas.openxmlformats.org/officeDocument/2006/relationships/ctrlProp" Target="../ctrlProps/ctrlProp100.xml"/><Relationship Id="rId1" Type="http://schemas.openxmlformats.org/officeDocument/2006/relationships/hyperlink" Target="https://www.sba.gov/page/disaster-loan-applications" TargetMode="External"/><Relationship Id="rId6" Type="http://schemas.openxmlformats.org/officeDocument/2006/relationships/hyperlink" Target="https://www.nolo.com/legal-encyclopedia/how-dissolve-nonprofit-corporation-michigan.html"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49" Type="http://schemas.openxmlformats.org/officeDocument/2006/relationships/ctrlProp" Target="../ctrlProps/ctrlProp38.xml"/><Relationship Id="rId57" Type="http://schemas.openxmlformats.org/officeDocument/2006/relationships/ctrlProp" Target="../ctrlProps/ctrlProp46.xml"/><Relationship Id="rId106" Type="http://schemas.openxmlformats.org/officeDocument/2006/relationships/ctrlProp" Target="../ctrlProps/ctrlProp95.xml"/><Relationship Id="rId114" Type="http://schemas.openxmlformats.org/officeDocument/2006/relationships/ctrlProp" Target="../ctrlProps/ctrlProp103.xml"/><Relationship Id="rId10" Type="http://schemas.openxmlformats.org/officeDocument/2006/relationships/drawing" Target="../drawings/drawing1.xml"/><Relationship Id="rId31" Type="http://schemas.openxmlformats.org/officeDocument/2006/relationships/ctrlProp" Target="../ctrlProps/ctrlProp20.xml"/><Relationship Id="rId44" Type="http://schemas.openxmlformats.org/officeDocument/2006/relationships/ctrlProp" Target="../ctrlProps/ctrlProp33.xml"/><Relationship Id="rId52" Type="http://schemas.openxmlformats.org/officeDocument/2006/relationships/ctrlProp" Target="../ctrlProps/ctrlProp41.xml"/><Relationship Id="rId60" Type="http://schemas.openxmlformats.org/officeDocument/2006/relationships/ctrlProp" Target="../ctrlProps/ctrlProp49.xml"/><Relationship Id="rId65" Type="http://schemas.openxmlformats.org/officeDocument/2006/relationships/ctrlProp" Target="../ctrlProps/ctrlProp54.xml"/><Relationship Id="rId73" Type="http://schemas.openxmlformats.org/officeDocument/2006/relationships/ctrlProp" Target="../ctrlProps/ctrlProp62.xml"/><Relationship Id="rId78" Type="http://schemas.openxmlformats.org/officeDocument/2006/relationships/ctrlProp" Target="../ctrlProps/ctrlProp67.xml"/><Relationship Id="rId81" Type="http://schemas.openxmlformats.org/officeDocument/2006/relationships/ctrlProp" Target="../ctrlProps/ctrlProp70.xml"/><Relationship Id="rId86" Type="http://schemas.openxmlformats.org/officeDocument/2006/relationships/ctrlProp" Target="../ctrlProps/ctrlProp75.xml"/><Relationship Id="rId94" Type="http://schemas.openxmlformats.org/officeDocument/2006/relationships/ctrlProp" Target="../ctrlProps/ctrlProp83.xml"/><Relationship Id="rId99" Type="http://schemas.openxmlformats.org/officeDocument/2006/relationships/ctrlProp" Target="../ctrlProps/ctrlProp88.xml"/><Relationship Id="rId101" Type="http://schemas.openxmlformats.org/officeDocument/2006/relationships/ctrlProp" Target="../ctrlProps/ctrlProp90.xml"/><Relationship Id="rId4" Type="http://schemas.openxmlformats.org/officeDocument/2006/relationships/hyperlink" Target="https://www.sba.gov/page/coronavirus-covid-19-small-business-guidance-loan-resources" TargetMode="External"/><Relationship Id="rId9" Type="http://schemas.openxmlformats.org/officeDocument/2006/relationships/printerSettings" Target="../printerSettings/printerSettings2.bin"/><Relationship Id="rId13" Type="http://schemas.openxmlformats.org/officeDocument/2006/relationships/ctrlProp" Target="../ctrlProps/ctrlProp2.xml"/><Relationship Id="rId18" Type="http://schemas.openxmlformats.org/officeDocument/2006/relationships/ctrlProp" Target="../ctrlProps/ctrlProp7.xml"/><Relationship Id="rId39" Type="http://schemas.openxmlformats.org/officeDocument/2006/relationships/ctrlProp" Target="../ctrlProps/ctrlProp28.xml"/><Relationship Id="rId109" Type="http://schemas.openxmlformats.org/officeDocument/2006/relationships/ctrlProp" Target="../ctrlProps/ctrlProp98.xml"/><Relationship Id="rId34" Type="http://schemas.openxmlformats.org/officeDocument/2006/relationships/ctrlProp" Target="../ctrlProps/ctrlProp23.xml"/><Relationship Id="rId50" Type="http://schemas.openxmlformats.org/officeDocument/2006/relationships/ctrlProp" Target="../ctrlProps/ctrlProp39.xml"/><Relationship Id="rId55" Type="http://schemas.openxmlformats.org/officeDocument/2006/relationships/ctrlProp" Target="../ctrlProps/ctrlProp44.xml"/><Relationship Id="rId76" Type="http://schemas.openxmlformats.org/officeDocument/2006/relationships/ctrlProp" Target="../ctrlProps/ctrlProp65.xml"/><Relationship Id="rId97" Type="http://schemas.openxmlformats.org/officeDocument/2006/relationships/ctrlProp" Target="../ctrlProps/ctrlProp86.xml"/><Relationship Id="rId104" Type="http://schemas.openxmlformats.org/officeDocument/2006/relationships/ctrlProp" Target="../ctrlProps/ctrlProp93.xml"/><Relationship Id="rId7" Type="http://schemas.openxmlformats.org/officeDocument/2006/relationships/hyperlink" Target="https://www.michigan.gov/documents/f021-mast_dis_quest_40909_7.pdf" TargetMode="External"/><Relationship Id="rId71" Type="http://schemas.openxmlformats.org/officeDocument/2006/relationships/ctrlProp" Target="../ctrlProps/ctrlProp60.xml"/><Relationship Id="rId92" Type="http://schemas.openxmlformats.org/officeDocument/2006/relationships/ctrlProp" Target="../ctrlProps/ctrlProp81.xml"/><Relationship Id="rId2" Type="http://schemas.openxmlformats.org/officeDocument/2006/relationships/hyperlink" Target="https://www.michamber.com/coronavirus-toolkit" TargetMode="External"/><Relationship Id="rId2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2.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2" Type="http://schemas.openxmlformats.org/officeDocument/2006/relationships/drawing" Target="../drawings/drawing2.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printerSettings" Target="../printerSettings/printerSettings6.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0D43-8921-40B9-98DD-6B2958755798}">
  <sheetPr>
    <pageSetUpPr fitToPage="1"/>
  </sheetPr>
  <dimension ref="A1:A7"/>
  <sheetViews>
    <sheetView tabSelected="1" workbookViewId="0">
      <selection activeCell="A4" sqref="A4"/>
    </sheetView>
  </sheetViews>
  <sheetFormatPr defaultRowHeight="14.25" x14ac:dyDescent="0.45"/>
  <cols>
    <col min="1" max="1" width="88.1328125" customWidth="1"/>
  </cols>
  <sheetData>
    <row r="1" spans="1:1" x14ac:dyDescent="0.45">
      <c r="A1" s="6" t="s">
        <v>148</v>
      </c>
    </row>
    <row r="2" spans="1:1" x14ac:dyDescent="0.45">
      <c r="A2" s="6" t="s">
        <v>1</v>
      </c>
    </row>
    <row r="3" spans="1:1" x14ac:dyDescent="0.45">
      <c r="A3" s="7" t="s">
        <v>190</v>
      </c>
    </row>
    <row r="5" spans="1:1" ht="14.65" thickBot="1" x14ac:dyDescent="0.5"/>
    <row r="6" spans="1:1" ht="14.65" thickBot="1" x14ac:dyDescent="0.5">
      <c r="A6" s="106" t="s">
        <v>149</v>
      </c>
    </row>
    <row r="7" spans="1:1" ht="57.4" thickBot="1" x14ac:dyDescent="0.5">
      <c r="A7" s="105" t="s">
        <v>167</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5723-BB4C-45EE-80D7-C70B9D4DEF2D}">
  <sheetPr>
    <pageSetUpPr fitToPage="1"/>
  </sheetPr>
  <dimension ref="A1:B50"/>
  <sheetViews>
    <sheetView workbookViewId="0">
      <selection activeCell="A4" sqref="A4"/>
    </sheetView>
  </sheetViews>
  <sheetFormatPr defaultRowHeight="14.25" x14ac:dyDescent="0.45"/>
  <cols>
    <col min="1" max="1" width="116.3984375" customWidth="1"/>
    <col min="2" max="2" width="6.33203125" customWidth="1"/>
  </cols>
  <sheetData>
    <row r="1" spans="1:2" x14ac:dyDescent="0.45">
      <c r="A1" s="107" t="s">
        <v>0</v>
      </c>
      <c r="B1" s="108"/>
    </row>
    <row r="2" spans="1:2" x14ac:dyDescent="0.45">
      <c r="A2" s="109" t="s">
        <v>1</v>
      </c>
      <c r="B2" s="110"/>
    </row>
    <row r="3" spans="1:2" x14ac:dyDescent="0.45">
      <c r="A3" s="111" t="s">
        <v>190</v>
      </c>
      <c r="B3" s="110"/>
    </row>
    <row r="4" spans="1:2" x14ac:dyDescent="0.45">
      <c r="A4" s="112"/>
      <c r="B4" s="110"/>
    </row>
    <row r="5" spans="1:2" ht="14.65" thickBot="1" x14ac:dyDescent="0.5">
      <c r="A5" s="112"/>
      <c r="B5" s="110"/>
    </row>
    <row r="6" spans="1:2" ht="14.65" thickBot="1" x14ac:dyDescent="0.5">
      <c r="A6" s="10" t="s">
        <v>2</v>
      </c>
      <c r="B6" s="1" t="s">
        <v>8</v>
      </c>
    </row>
    <row r="7" spans="1:2" x14ac:dyDescent="0.45">
      <c r="A7" s="2" t="s">
        <v>38</v>
      </c>
      <c r="B7" s="2"/>
    </row>
    <row r="8" spans="1:2" x14ac:dyDescent="0.45">
      <c r="A8" s="3" t="s">
        <v>13</v>
      </c>
      <c r="B8" s="3"/>
    </row>
    <row r="9" spans="1:2" ht="14.65" thickBot="1" x14ac:dyDescent="0.5">
      <c r="A9" s="4" t="s">
        <v>3</v>
      </c>
      <c r="B9" s="5"/>
    </row>
    <row r="10" spans="1:2" ht="14.65" thickBot="1" x14ac:dyDescent="0.5">
      <c r="A10" s="10" t="s">
        <v>4</v>
      </c>
      <c r="B10" s="1" t="s">
        <v>8</v>
      </c>
    </row>
    <row r="11" spans="1:2" x14ac:dyDescent="0.45">
      <c r="A11" s="3" t="s">
        <v>5</v>
      </c>
      <c r="B11" s="3"/>
    </row>
    <row r="12" spans="1:2" x14ac:dyDescent="0.45">
      <c r="A12" s="3" t="s">
        <v>6</v>
      </c>
      <c r="B12" s="3"/>
    </row>
    <row r="13" spans="1:2" ht="14.65" thickBot="1" x14ac:dyDescent="0.5">
      <c r="A13" s="8" t="s">
        <v>7</v>
      </c>
      <c r="B13" s="8"/>
    </row>
    <row r="14" spans="1:2" ht="14.65" thickBot="1" x14ac:dyDescent="0.5">
      <c r="A14" s="11" t="s">
        <v>9</v>
      </c>
      <c r="B14" s="9" t="s">
        <v>8</v>
      </c>
    </row>
    <row r="15" spans="1:2" x14ac:dyDescent="0.45">
      <c r="A15" s="2" t="s">
        <v>10</v>
      </c>
      <c r="B15" s="2"/>
    </row>
    <row r="16" spans="1:2" ht="14.65" thickBot="1" x14ac:dyDescent="0.5">
      <c r="A16" s="5" t="s">
        <v>11</v>
      </c>
      <c r="B16" s="5"/>
    </row>
    <row r="17" spans="1:2" ht="14.65" thickBot="1" x14ac:dyDescent="0.5">
      <c r="A17" s="15" t="s">
        <v>171</v>
      </c>
      <c r="B17" s="16" t="s">
        <v>8</v>
      </c>
    </row>
    <row r="18" spans="1:2" x14ac:dyDescent="0.45">
      <c r="A18" s="2" t="s">
        <v>173</v>
      </c>
      <c r="B18" s="108"/>
    </row>
    <row r="19" spans="1:2" x14ac:dyDescent="0.45">
      <c r="A19" s="3" t="s">
        <v>172</v>
      </c>
      <c r="B19" s="110"/>
    </row>
    <row r="20" spans="1:2" ht="14.65" thickBot="1" x14ac:dyDescent="0.5">
      <c r="A20" s="5" t="s">
        <v>174</v>
      </c>
      <c r="B20" s="121"/>
    </row>
    <row r="21" spans="1:2" ht="14.65" thickBot="1" x14ac:dyDescent="0.5">
      <c r="A21" s="11" t="s">
        <v>12</v>
      </c>
      <c r="B21" s="9" t="s">
        <v>8</v>
      </c>
    </row>
    <row r="22" spans="1:2" x14ac:dyDescent="0.45">
      <c r="A22" s="2" t="s">
        <v>14</v>
      </c>
      <c r="B22" s="2"/>
    </row>
    <row r="23" spans="1:2" x14ac:dyDescent="0.45">
      <c r="A23" s="3" t="s">
        <v>15</v>
      </c>
      <c r="B23" s="3"/>
    </row>
    <row r="24" spans="1:2" x14ac:dyDescent="0.45">
      <c r="A24" s="12" t="s">
        <v>16</v>
      </c>
      <c r="B24" s="3"/>
    </row>
    <row r="25" spans="1:2" x14ac:dyDescent="0.45">
      <c r="A25" s="3" t="s">
        <v>170</v>
      </c>
      <c r="B25" s="3"/>
    </row>
    <row r="26" spans="1:2" x14ac:dyDescent="0.45">
      <c r="A26" s="3" t="s">
        <v>17</v>
      </c>
      <c r="B26" s="3"/>
    </row>
    <row r="27" spans="1:2" ht="14.65" thickBot="1" x14ac:dyDescent="0.5">
      <c r="A27" s="5" t="s">
        <v>18</v>
      </c>
      <c r="B27" s="5"/>
    </row>
    <row r="28" spans="1:2" ht="14.65" thickBot="1" x14ac:dyDescent="0.5">
      <c r="A28" s="11" t="s">
        <v>19</v>
      </c>
      <c r="B28" s="9" t="s">
        <v>8</v>
      </c>
    </row>
    <row r="29" spans="1:2" x14ac:dyDescent="0.45">
      <c r="A29" s="2" t="s">
        <v>20</v>
      </c>
      <c r="B29" s="2"/>
    </row>
    <row r="30" spans="1:2" x14ac:dyDescent="0.45">
      <c r="A30" s="12" t="s">
        <v>25</v>
      </c>
      <c r="B30" s="3"/>
    </row>
    <row r="31" spans="1:2" x14ac:dyDescent="0.45">
      <c r="A31" s="3" t="s">
        <v>21</v>
      </c>
      <c r="B31" s="3"/>
    </row>
    <row r="32" spans="1:2" x14ac:dyDescent="0.45">
      <c r="A32" s="3" t="s">
        <v>22</v>
      </c>
      <c r="B32" s="3"/>
    </row>
    <row r="33" spans="1:2" x14ac:dyDescent="0.45">
      <c r="A33" s="113" t="s">
        <v>23</v>
      </c>
      <c r="B33" s="3"/>
    </row>
    <row r="34" spans="1:2" x14ac:dyDescent="0.45">
      <c r="A34" s="3" t="s">
        <v>24</v>
      </c>
      <c r="B34" s="3"/>
    </row>
    <row r="35" spans="1:2" ht="14.65" thickBot="1" x14ac:dyDescent="0.5">
      <c r="A35" s="4" t="s">
        <v>26</v>
      </c>
      <c r="B35" s="5"/>
    </row>
    <row r="36" spans="1:2" ht="14.65" thickBot="1" x14ac:dyDescent="0.5">
      <c r="A36" s="11" t="s">
        <v>27</v>
      </c>
      <c r="B36" s="9" t="s">
        <v>8</v>
      </c>
    </row>
    <row r="37" spans="1:2" x14ac:dyDescent="0.45">
      <c r="A37" s="13" t="s">
        <v>28</v>
      </c>
      <c r="B37" s="2"/>
    </row>
    <row r="38" spans="1:2" x14ac:dyDescent="0.45">
      <c r="A38" s="12" t="s">
        <v>29</v>
      </c>
      <c r="B38" s="3"/>
    </row>
    <row r="39" spans="1:2" ht="14.65" thickBot="1" x14ac:dyDescent="0.5">
      <c r="A39" s="114" t="s">
        <v>30</v>
      </c>
      <c r="B39" s="5"/>
    </row>
    <row r="40" spans="1:2" ht="14.65" thickBot="1" x14ac:dyDescent="0.5">
      <c r="A40" s="11" t="s">
        <v>31</v>
      </c>
      <c r="B40" s="9" t="s">
        <v>8</v>
      </c>
    </row>
    <row r="41" spans="1:2" x14ac:dyDescent="0.45">
      <c r="A41" s="13" t="s">
        <v>32</v>
      </c>
      <c r="B41" s="2"/>
    </row>
    <row r="42" spans="1:2" ht="14.65" thickBot="1" x14ac:dyDescent="0.5">
      <c r="A42" s="17" t="s">
        <v>33</v>
      </c>
      <c r="B42" s="5"/>
    </row>
    <row r="43" spans="1:2" ht="14.65" thickBot="1" x14ac:dyDescent="0.5">
      <c r="A43" s="15" t="s">
        <v>34</v>
      </c>
      <c r="B43" s="16" t="s">
        <v>8</v>
      </c>
    </row>
    <row r="44" spans="1:2" x14ac:dyDescent="0.45">
      <c r="A44" s="13" t="s">
        <v>35</v>
      </c>
      <c r="B44" s="2"/>
    </row>
    <row r="45" spans="1:2" x14ac:dyDescent="0.45">
      <c r="A45" s="14" t="s">
        <v>36</v>
      </c>
      <c r="B45" s="3"/>
    </row>
    <row r="46" spans="1:2" x14ac:dyDescent="0.45">
      <c r="A46" s="14" t="s">
        <v>169</v>
      </c>
      <c r="B46" s="3"/>
    </row>
    <row r="47" spans="1:2" x14ac:dyDescent="0.45">
      <c r="A47" s="14" t="s">
        <v>187</v>
      </c>
      <c r="B47" s="3"/>
    </row>
    <row r="48" spans="1:2" x14ac:dyDescent="0.45">
      <c r="A48" s="14" t="s">
        <v>188</v>
      </c>
      <c r="B48" s="3"/>
    </row>
    <row r="49" spans="1:2" x14ac:dyDescent="0.45">
      <c r="A49" s="14" t="s">
        <v>189</v>
      </c>
      <c r="B49" s="3"/>
    </row>
    <row r="50" spans="1:2" ht="14.65" thickBot="1" x14ac:dyDescent="0.5">
      <c r="A50" s="17" t="s">
        <v>37</v>
      </c>
      <c r="B50" s="5"/>
    </row>
  </sheetData>
  <hyperlinks>
    <hyperlink ref="A37" r:id="rId1" xr:uid="{83A373E0-0764-4534-A210-8D3F8B59326F}"/>
    <hyperlink ref="A45" r:id="rId2" xr:uid="{4D6AD203-608D-4520-ADB2-E47A1599920B}"/>
    <hyperlink ref="A44" r:id="rId3" xr:uid="{B47B113C-EB58-4763-9251-AD9AD1A36451}"/>
    <hyperlink ref="A50" r:id="rId4" xr:uid="{88C6A20C-24E4-4468-9AED-C2725C884231}"/>
    <hyperlink ref="A33" location="'Unemployment Analysis'!A1" display="Evaluate whether remaining employees' compensation is lower than if they were to claim enhanced unemployment benefits through July 31." xr:uid="{B99D8DA9-A943-4085-9CE8-FCF689063CFF}"/>
    <hyperlink ref="A39" location="'PPP vs ERC Analysis'!A1" display="Contact a financial professional to evaluate whether to pursue a Paycheck Protection Program loan or Employee Retention Credits/FICA deferal." xr:uid="{B71F9877-FC45-4F76-92EC-CBA422CBEA89}"/>
    <hyperlink ref="A41" location="'Cash Flow Budget'!A1" display="Revise the original 2020 budget to monthly cash basis for all known and expected changes due to items completed above for the remaining year." xr:uid="{3EC266D0-A208-4DCB-A65D-664B6EAF1DD5}"/>
    <hyperlink ref="A42" location="'Cash Flow Budget'!A1" display="Verify that the revised operating and financial plan generates sufficient positive cash flow for the remainder of 2020." xr:uid="{FF77CF80-3BD7-4674-A3B2-EED4EA6C6891}"/>
    <hyperlink ref="A46" r:id="rId5" xr:uid="{286961EB-64F5-4BC2-8C21-A7F88BE3120D}"/>
    <hyperlink ref="A47" r:id="rId6" xr:uid="{C97FC526-9B93-4DB1-BC02-FACF3A64782F}"/>
    <hyperlink ref="A48" r:id="rId7" xr:uid="{DD02DAAE-289D-4964-A0F4-C54112893608}"/>
    <hyperlink ref="A49" r:id="rId8" xr:uid="{A2DFB9AD-2245-4DBF-816A-D6B39D455C20}"/>
  </hyperlinks>
  <pageMargins left="0.7" right="0.7" top="0.75" bottom="0.75" header="0.3" footer="0.3"/>
  <pageSetup scale="79" orientation="landscape" r:id="rId9"/>
  <drawing r:id="rId10"/>
  <legacyDrawing r:id="rId11"/>
  <mc:AlternateContent xmlns:mc="http://schemas.openxmlformats.org/markup-compatibility/2006">
    <mc:Choice Requires="x14">
      <controls>
        <mc:AlternateContent xmlns:mc="http://schemas.openxmlformats.org/markup-compatibility/2006">
          <mc:Choice Requires="x14">
            <control shapeId="1027" r:id="rId12" name="Check Box 3">
              <controlPr defaultSize="0" autoFill="0" autoLine="0" autoPict="0">
                <anchor moveWithCells="1">
                  <from>
                    <xdr:col>1</xdr:col>
                    <xdr:colOff>114300</xdr:colOff>
                    <xdr:row>6</xdr:row>
                    <xdr:rowOff>0</xdr:rowOff>
                  </from>
                  <to>
                    <xdr:col>1</xdr:col>
                    <xdr:colOff>385763</xdr:colOff>
                    <xdr:row>7</xdr:row>
                    <xdr:rowOff>52388</xdr:rowOff>
                  </to>
                </anchor>
              </controlPr>
            </control>
          </mc:Choice>
        </mc:AlternateContent>
        <mc:AlternateContent xmlns:mc="http://schemas.openxmlformats.org/markup-compatibility/2006">
          <mc:Choice Requires="x14">
            <control shapeId="1028" r:id="rId13" name="Check Box 4">
              <controlPr defaultSize="0" autoFill="0" autoLine="0" autoPict="0">
                <anchor moveWithCells="1">
                  <from>
                    <xdr:col>1</xdr:col>
                    <xdr:colOff>114300</xdr:colOff>
                    <xdr:row>6</xdr:row>
                    <xdr:rowOff>0</xdr:rowOff>
                  </from>
                  <to>
                    <xdr:col>1</xdr:col>
                    <xdr:colOff>385763</xdr:colOff>
                    <xdr:row>7</xdr:row>
                    <xdr:rowOff>52388</xdr:rowOff>
                  </to>
                </anchor>
              </controlPr>
            </control>
          </mc:Choice>
        </mc:AlternateContent>
        <mc:AlternateContent xmlns:mc="http://schemas.openxmlformats.org/markup-compatibility/2006">
          <mc:Choice Requires="x14">
            <control shapeId="1029" r:id="rId14" name="Check Box 5">
              <controlPr defaultSize="0" autoFill="0" autoLine="0" autoPict="0">
                <anchor moveWithCells="1">
                  <from>
                    <xdr:col>1</xdr:col>
                    <xdr:colOff>114300</xdr:colOff>
                    <xdr:row>6</xdr:row>
                    <xdr:rowOff>161925</xdr:rowOff>
                  </from>
                  <to>
                    <xdr:col>1</xdr:col>
                    <xdr:colOff>385763</xdr:colOff>
                    <xdr:row>8</xdr:row>
                    <xdr:rowOff>33338</xdr:rowOff>
                  </to>
                </anchor>
              </controlPr>
            </control>
          </mc:Choice>
        </mc:AlternateContent>
        <mc:AlternateContent xmlns:mc="http://schemas.openxmlformats.org/markup-compatibility/2006">
          <mc:Choice Requires="x14">
            <control shapeId="1030" r:id="rId15" name="Check Box 6">
              <controlPr defaultSize="0" autoFill="0" autoLine="0" autoPict="0">
                <anchor moveWithCells="1">
                  <from>
                    <xdr:col>1</xdr:col>
                    <xdr:colOff>114300</xdr:colOff>
                    <xdr:row>6</xdr:row>
                    <xdr:rowOff>161925</xdr:rowOff>
                  </from>
                  <to>
                    <xdr:col>1</xdr:col>
                    <xdr:colOff>385763</xdr:colOff>
                    <xdr:row>8</xdr:row>
                    <xdr:rowOff>33338</xdr:rowOff>
                  </to>
                </anchor>
              </controlPr>
            </control>
          </mc:Choice>
        </mc:AlternateContent>
        <mc:AlternateContent xmlns:mc="http://schemas.openxmlformats.org/markup-compatibility/2006">
          <mc:Choice Requires="x14">
            <control shapeId="1031" r:id="rId16" name="Check Box 7">
              <controlPr defaultSize="0" autoFill="0" autoLine="0" autoPict="0">
                <anchor moveWithCells="1">
                  <from>
                    <xdr:col>1</xdr:col>
                    <xdr:colOff>114300</xdr:colOff>
                    <xdr:row>7</xdr:row>
                    <xdr:rowOff>161925</xdr:rowOff>
                  </from>
                  <to>
                    <xdr:col>1</xdr:col>
                    <xdr:colOff>385763</xdr:colOff>
                    <xdr:row>9</xdr:row>
                    <xdr:rowOff>28575</xdr:rowOff>
                  </to>
                </anchor>
              </controlPr>
            </control>
          </mc:Choice>
        </mc:AlternateContent>
        <mc:AlternateContent xmlns:mc="http://schemas.openxmlformats.org/markup-compatibility/2006">
          <mc:Choice Requires="x14">
            <control shapeId="1032" r:id="rId17" name="Check Box 8">
              <controlPr defaultSize="0" autoFill="0" autoLine="0" autoPict="0">
                <anchor moveWithCells="1">
                  <from>
                    <xdr:col>1</xdr:col>
                    <xdr:colOff>114300</xdr:colOff>
                    <xdr:row>7</xdr:row>
                    <xdr:rowOff>161925</xdr:rowOff>
                  </from>
                  <to>
                    <xdr:col>1</xdr:col>
                    <xdr:colOff>385763</xdr:colOff>
                    <xdr:row>9</xdr:row>
                    <xdr:rowOff>28575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1</xdr:col>
                    <xdr:colOff>114300</xdr:colOff>
                    <xdr:row>10</xdr:row>
                    <xdr:rowOff>0</xdr:rowOff>
                  </from>
                  <to>
                    <xdr:col>1</xdr:col>
                    <xdr:colOff>385763</xdr:colOff>
                    <xdr:row>11</xdr:row>
                    <xdr:rowOff>52388</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1</xdr:col>
                    <xdr:colOff>114300</xdr:colOff>
                    <xdr:row>10</xdr:row>
                    <xdr:rowOff>0</xdr:rowOff>
                  </from>
                  <to>
                    <xdr:col>1</xdr:col>
                    <xdr:colOff>385763</xdr:colOff>
                    <xdr:row>11</xdr:row>
                    <xdr:rowOff>52388</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114300</xdr:colOff>
                    <xdr:row>13</xdr:row>
                    <xdr:rowOff>161925</xdr:rowOff>
                  </from>
                  <to>
                    <xdr:col>1</xdr:col>
                    <xdr:colOff>385763</xdr:colOff>
                    <xdr:row>15</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114300</xdr:colOff>
                    <xdr:row>13</xdr:row>
                    <xdr:rowOff>161925</xdr:rowOff>
                  </from>
                  <to>
                    <xdr:col>1</xdr:col>
                    <xdr:colOff>385763</xdr:colOff>
                    <xdr:row>15</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114300</xdr:colOff>
                    <xdr:row>14</xdr:row>
                    <xdr:rowOff>161925</xdr:rowOff>
                  </from>
                  <to>
                    <xdr:col>1</xdr:col>
                    <xdr:colOff>385763</xdr:colOff>
                    <xdr:row>16</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114300</xdr:colOff>
                    <xdr:row>14</xdr:row>
                    <xdr:rowOff>161925</xdr:rowOff>
                  </from>
                  <to>
                    <xdr:col>1</xdr:col>
                    <xdr:colOff>385763</xdr:colOff>
                    <xdr:row>16</xdr:row>
                    <xdr:rowOff>28575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xdr:col>
                    <xdr:colOff>114300</xdr:colOff>
                    <xdr:row>20</xdr:row>
                    <xdr:rowOff>161925</xdr:rowOff>
                  </from>
                  <to>
                    <xdr:col>1</xdr:col>
                    <xdr:colOff>385763</xdr:colOff>
                    <xdr:row>22</xdr:row>
                    <xdr:rowOff>28575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xdr:col>
                    <xdr:colOff>114300</xdr:colOff>
                    <xdr:row>20</xdr:row>
                    <xdr:rowOff>161925</xdr:rowOff>
                  </from>
                  <to>
                    <xdr:col>1</xdr:col>
                    <xdr:colOff>385763</xdr:colOff>
                    <xdr:row>22</xdr:row>
                    <xdr:rowOff>28575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xdr:col>
                    <xdr:colOff>114300</xdr:colOff>
                    <xdr:row>21</xdr:row>
                    <xdr:rowOff>161925</xdr:rowOff>
                  </from>
                  <to>
                    <xdr:col>1</xdr:col>
                    <xdr:colOff>385763</xdr:colOff>
                    <xdr:row>23</xdr:row>
                    <xdr:rowOff>33338</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xdr:col>
                    <xdr:colOff>114300</xdr:colOff>
                    <xdr:row>21</xdr:row>
                    <xdr:rowOff>161925</xdr:rowOff>
                  </from>
                  <to>
                    <xdr:col>1</xdr:col>
                    <xdr:colOff>385763</xdr:colOff>
                    <xdr:row>23</xdr:row>
                    <xdr:rowOff>33338</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xdr:col>
                    <xdr:colOff>114300</xdr:colOff>
                    <xdr:row>22</xdr:row>
                    <xdr:rowOff>161925</xdr:rowOff>
                  </from>
                  <to>
                    <xdr:col>1</xdr:col>
                    <xdr:colOff>385763</xdr:colOff>
                    <xdr:row>24</xdr:row>
                    <xdr:rowOff>33338</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xdr:col>
                    <xdr:colOff>114300</xdr:colOff>
                    <xdr:row>22</xdr:row>
                    <xdr:rowOff>161925</xdr:rowOff>
                  </from>
                  <to>
                    <xdr:col>1</xdr:col>
                    <xdr:colOff>385763</xdr:colOff>
                    <xdr:row>24</xdr:row>
                    <xdr:rowOff>33338</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xdr:col>
                    <xdr:colOff>114300</xdr:colOff>
                    <xdr:row>23</xdr:row>
                    <xdr:rowOff>161925</xdr:rowOff>
                  </from>
                  <to>
                    <xdr:col>1</xdr:col>
                    <xdr:colOff>385763</xdr:colOff>
                    <xdr:row>25</xdr:row>
                    <xdr:rowOff>33338</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xdr:col>
                    <xdr:colOff>114300</xdr:colOff>
                    <xdr:row>23</xdr:row>
                    <xdr:rowOff>161925</xdr:rowOff>
                  </from>
                  <to>
                    <xdr:col>1</xdr:col>
                    <xdr:colOff>385763</xdr:colOff>
                    <xdr:row>25</xdr:row>
                    <xdr:rowOff>33338</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xdr:col>
                    <xdr:colOff>114300</xdr:colOff>
                    <xdr:row>24</xdr:row>
                    <xdr:rowOff>161925</xdr:rowOff>
                  </from>
                  <to>
                    <xdr:col>1</xdr:col>
                    <xdr:colOff>385763</xdr:colOff>
                    <xdr:row>26</xdr:row>
                    <xdr:rowOff>33338</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xdr:col>
                    <xdr:colOff>114300</xdr:colOff>
                    <xdr:row>24</xdr:row>
                    <xdr:rowOff>161925</xdr:rowOff>
                  </from>
                  <to>
                    <xdr:col>1</xdr:col>
                    <xdr:colOff>385763</xdr:colOff>
                    <xdr:row>26</xdr:row>
                    <xdr:rowOff>33338</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1</xdr:col>
                    <xdr:colOff>114300</xdr:colOff>
                    <xdr:row>25</xdr:row>
                    <xdr:rowOff>161925</xdr:rowOff>
                  </from>
                  <to>
                    <xdr:col>1</xdr:col>
                    <xdr:colOff>385763</xdr:colOff>
                    <xdr:row>27</xdr:row>
                    <xdr:rowOff>28575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xdr:col>
                    <xdr:colOff>114300</xdr:colOff>
                    <xdr:row>25</xdr:row>
                    <xdr:rowOff>161925</xdr:rowOff>
                  </from>
                  <to>
                    <xdr:col>1</xdr:col>
                    <xdr:colOff>385763</xdr:colOff>
                    <xdr:row>27</xdr:row>
                    <xdr:rowOff>28575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114300</xdr:colOff>
                    <xdr:row>27</xdr:row>
                    <xdr:rowOff>161925</xdr:rowOff>
                  </from>
                  <to>
                    <xdr:col>1</xdr:col>
                    <xdr:colOff>385763</xdr:colOff>
                    <xdr:row>29</xdr:row>
                    <xdr:rowOff>28575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114300</xdr:colOff>
                    <xdr:row>27</xdr:row>
                    <xdr:rowOff>161925</xdr:rowOff>
                  </from>
                  <to>
                    <xdr:col>1</xdr:col>
                    <xdr:colOff>385763</xdr:colOff>
                    <xdr:row>29</xdr:row>
                    <xdr:rowOff>28575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xdr:col>
                    <xdr:colOff>114300</xdr:colOff>
                    <xdr:row>10</xdr:row>
                    <xdr:rowOff>161925</xdr:rowOff>
                  </from>
                  <to>
                    <xdr:col>1</xdr:col>
                    <xdr:colOff>385763</xdr:colOff>
                    <xdr:row>12</xdr:row>
                    <xdr:rowOff>33338</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1</xdr:col>
                    <xdr:colOff>114300</xdr:colOff>
                    <xdr:row>11</xdr:row>
                    <xdr:rowOff>161925</xdr:rowOff>
                  </from>
                  <to>
                    <xdr:col>1</xdr:col>
                    <xdr:colOff>385763</xdr:colOff>
                    <xdr:row>13</xdr:row>
                    <xdr:rowOff>28575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1</xdr:col>
                    <xdr:colOff>114300</xdr:colOff>
                    <xdr:row>11</xdr:row>
                    <xdr:rowOff>161925</xdr:rowOff>
                  </from>
                  <to>
                    <xdr:col>1</xdr:col>
                    <xdr:colOff>385763</xdr:colOff>
                    <xdr:row>13</xdr:row>
                    <xdr:rowOff>28575</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1</xdr:col>
                    <xdr:colOff>114300</xdr:colOff>
                    <xdr:row>28</xdr:row>
                    <xdr:rowOff>161925</xdr:rowOff>
                  </from>
                  <to>
                    <xdr:col>1</xdr:col>
                    <xdr:colOff>385763</xdr:colOff>
                    <xdr:row>30</xdr:row>
                    <xdr:rowOff>33338</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1</xdr:col>
                    <xdr:colOff>114300</xdr:colOff>
                    <xdr:row>28</xdr:row>
                    <xdr:rowOff>161925</xdr:rowOff>
                  </from>
                  <to>
                    <xdr:col>1</xdr:col>
                    <xdr:colOff>385763</xdr:colOff>
                    <xdr:row>30</xdr:row>
                    <xdr:rowOff>33338</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1</xdr:col>
                    <xdr:colOff>114300</xdr:colOff>
                    <xdr:row>28</xdr:row>
                    <xdr:rowOff>161925</xdr:rowOff>
                  </from>
                  <to>
                    <xdr:col>1</xdr:col>
                    <xdr:colOff>385763</xdr:colOff>
                    <xdr:row>30</xdr:row>
                    <xdr:rowOff>33338</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1</xdr:col>
                    <xdr:colOff>114300</xdr:colOff>
                    <xdr:row>28</xdr:row>
                    <xdr:rowOff>161925</xdr:rowOff>
                  </from>
                  <to>
                    <xdr:col>1</xdr:col>
                    <xdr:colOff>385763</xdr:colOff>
                    <xdr:row>30</xdr:row>
                    <xdr:rowOff>33338</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1</xdr:col>
                    <xdr:colOff>114300</xdr:colOff>
                    <xdr:row>29</xdr:row>
                    <xdr:rowOff>161925</xdr:rowOff>
                  </from>
                  <to>
                    <xdr:col>1</xdr:col>
                    <xdr:colOff>385763</xdr:colOff>
                    <xdr:row>31</xdr:row>
                    <xdr:rowOff>33338</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1</xdr:col>
                    <xdr:colOff>114300</xdr:colOff>
                    <xdr:row>29</xdr:row>
                    <xdr:rowOff>161925</xdr:rowOff>
                  </from>
                  <to>
                    <xdr:col>1</xdr:col>
                    <xdr:colOff>385763</xdr:colOff>
                    <xdr:row>31</xdr:row>
                    <xdr:rowOff>33338</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xdr:col>
                    <xdr:colOff>114300</xdr:colOff>
                    <xdr:row>29</xdr:row>
                    <xdr:rowOff>161925</xdr:rowOff>
                  </from>
                  <to>
                    <xdr:col>1</xdr:col>
                    <xdr:colOff>385763</xdr:colOff>
                    <xdr:row>31</xdr:row>
                    <xdr:rowOff>33338</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xdr:col>
                    <xdr:colOff>114300</xdr:colOff>
                    <xdr:row>29</xdr:row>
                    <xdr:rowOff>161925</xdr:rowOff>
                  </from>
                  <to>
                    <xdr:col>1</xdr:col>
                    <xdr:colOff>385763</xdr:colOff>
                    <xdr:row>31</xdr:row>
                    <xdr:rowOff>33338</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1</xdr:col>
                    <xdr:colOff>114300</xdr:colOff>
                    <xdr:row>31</xdr:row>
                    <xdr:rowOff>0</xdr:rowOff>
                  </from>
                  <to>
                    <xdr:col>1</xdr:col>
                    <xdr:colOff>385763</xdr:colOff>
                    <xdr:row>32</xdr:row>
                    <xdr:rowOff>52388</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1</xdr:col>
                    <xdr:colOff>114300</xdr:colOff>
                    <xdr:row>31</xdr:row>
                    <xdr:rowOff>0</xdr:rowOff>
                  </from>
                  <to>
                    <xdr:col>1</xdr:col>
                    <xdr:colOff>385763</xdr:colOff>
                    <xdr:row>32</xdr:row>
                    <xdr:rowOff>52388</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1</xdr:col>
                    <xdr:colOff>114300</xdr:colOff>
                    <xdr:row>31</xdr:row>
                    <xdr:rowOff>0</xdr:rowOff>
                  </from>
                  <to>
                    <xdr:col>1</xdr:col>
                    <xdr:colOff>385763</xdr:colOff>
                    <xdr:row>32</xdr:row>
                    <xdr:rowOff>52388</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1</xdr:col>
                    <xdr:colOff>114300</xdr:colOff>
                    <xdr:row>31</xdr:row>
                    <xdr:rowOff>0</xdr:rowOff>
                  </from>
                  <to>
                    <xdr:col>1</xdr:col>
                    <xdr:colOff>385763</xdr:colOff>
                    <xdr:row>32</xdr:row>
                    <xdr:rowOff>52388</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1</xdr:col>
                    <xdr:colOff>114300</xdr:colOff>
                    <xdr:row>31</xdr:row>
                    <xdr:rowOff>161925</xdr:rowOff>
                  </from>
                  <to>
                    <xdr:col>1</xdr:col>
                    <xdr:colOff>385763</xdr:colOff>
                    <xdr:row>33</xdr:row>
                    <xdr:rowOff>33338</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1</xdr:col>
                    <xdr:colOff>114300</xdr:colOff>
                    <xdr:row>31</xdr:row>
                    <xdr:rowOff>161925</xdr:rowOff>
                  </from>
                  <to>
                    <xdr:col>1</xdr:col>
                    <xdr:colOff>385763</xdr:colOff>
                    <xdr:row>33</xdr:row>
                    <xdr:rowOff>33338</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xdr:col>
                    <xdr:colOff>114300</xdr:colOff>
                    <xdr:row>31</xdr:row>
                    <xdr:rowOff>161925</xdr:rowOff>
                  </from>
                  <to>
                    <xdr:col>1</xdr:col>
                    <xdr:colOff>385763</xdr:colOff>
                    <xdr:row>33</xdr:row>
                    <xdr:rowOff>33338</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1</xdr:col>
                    <xdr:colOff>114300</xdr:colOff>
                    <xdr:row>31</xdr:row>
                    <xdr:rowOff>161925</xdr:rowOff>
                  </from>
                  <to>
                    <xdr:col>1</xdr:col>
                    <xdr:colOff>385763</xdr:colOff>
                    <xdr:row>33</xdr:row>
                    <xdr:rowOff>33338</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xdr:col>
                    <xdr:colOff>114300</xdr:colOff>
                    <xdr:row>32</xdr:row>
                    <xdr:rowOff>161925</xdr:rowOff>
                  </from>
                  <to>
                    <xdr:col>1</xdr:col>
                    <xdr:colOff>385763</xdr:colOff>
                    <xdr:row>34</xdr:row>
                    <xdr:rowOff>33338</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xdr:col>
                    <xdr:colOff>114300</xdr:colOff>
                    <xdr:row>32</xdr:row>
                    <xdr:rowOff>161925</xdr:rowOff>
                  </from>
                  <to>
                    <xdr:col>1</xdr:col>
                    <xdr:colOff>385763</xdr:colOff>
                    <xdr:row>34</xdr:row>
                    <xdr:rowOff>33338</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1</xdr:col>
                    <xdr:colOff>114300</xdr:colOff>
                    <xdr:row>32</xdr:row>
                    <xdr:rowOff>161925</xdr:rowOff>
                  </from>
                  <to>
                    <xdr:col>1</xdr:col>
                    <xdr:colOff>385763</xdr:colOff>
                    <xdr:row>34</xdr:row>
                    <xdr:rowOff>33338</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1</xdr:col>
                    <xdr:colOff>114300</xdr:colOff>
                    <xdr:row>32</xdr:row>
                    <xdr:rowOff>161925</xdr:rowOff>
                  </from>
                  <to>
                    <xdr:col>1</xdr:col>
                    <xdr:colOff>385763</xdr:colOff>
                    <xdr:row>34</xdr:row>
                    <xdr:rowOff>33338</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1</xdr:col>
                    <xdr:colOff>114300</xdr:colOff>
                    <xdr:row>33</xdr:row>
                    <xdr:rowOff>161925</xdr:rowOff>
                  </from>
                  <to>
                    <xdr:col>1</xdr:col>
                    <xdr:colOff>385763</xdr:colOff>
                    <xdr:row>35</xdr:row>
                    <xdr:rowOff>28575</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1</xdr:col>
                    <xdr:colOff>114300</xdr:colOff>
                    <xdr:row>33</xdr:row>
                    <xdr:rowOff>161925</xdr:rowOff>
                  </from>
                  <to>
                    <xdr:col>1</xdr:col>
                    <xdr:colOff>385763</xdr:colOff>
                    <xdr:row>35</xdr:row>
                    <xdr:rowOff>28575</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1</xdr:col>
                    <xdr:colOff>114300</xdr:colOff>
                    <xdr:row>33</xdr:row>
                    <xdr:rowOff>161925</xdr:rowOff>
                  </from>
                  <to>
                    <xdr:col>1</xdr:col>
                    <xdr:colOff>385763</xdr:colOff>
                    <xdr:row>35</xdr:row>
                    <xdr:rowOff>28575</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1</xdr:col>
                    <xdr:colOff>114300</xdr:colOff>
                    <xdr:row>33</xdr:row>
                    <xdr:rowOff>161925</xdr:rowOff>
                  </from>
                  <to>
                    <xdr:col>1</xdr:col>
                    <xdr:colOff>385763</xdr:colOff>
                    <xdr:row>35</xdr:row>
                    <xdr:rowOff>28575</xdr:rowOff>
                  </to>
                </anchor>
              </controlPr>
            </control>
          </mc:Choice>
        </mc:AlternateContent>
        <mc:AlternateContent xmlns:mc="http://schemas.openxmlformats.org/markup-compatibility/2006">
          <mc:Choice Requires="x14">
            <control shapeId="1104" r:id="rId65" name="Check Box 80">
              <controlPr defaultSize="0" autoFill="0" autoLine="0" autoPict="0">
                <anchor moveWithCells="1">
                  <from>
                    <xdr:col>1</xdr:col>
                    <xdr:colOff>114300</xdr:colOff>
                    <xdr:row>35</xdr:row>
                    <xdr:rowOff>161925</xdr:rowOff>
                  </from>
                  <to>
                    <xdr:col>1</xdr:col>
                    <xdr:colOff>385763</xdr:colOff>
                    <xdr:row>37</xdr:row>
                    <xdr:rowOff>28575</xdr:rowOff>
                  </to>
                </anchor>
              </controlPr>
            </control>
          </mc:Choice>
        </mc:AlternateContent>
        <mc:AlternateContent xmlns:mc="http://schemas.openxmlformats.org/markup-compatibility/2006">
          <mc:Choice Requires="x14">
            <control shapeId="1105" r:id="rId66" name="Check Box 81">
              <controlPr defaultSize="0" autoFill="0" autoLine="0" autoPict="0">
                <anchor moveWithCells="1">
                  <from>
                    <xdr:col>1</xdr:col>
                    <xdr:colOff>114300</xdr:colOff>
                    <xdr:row>35</xdr:row>
                    <xdr:rowOff>161925</xdr:rowOff>
                  </from>
                  <to>
                    <xdr:col>1</xdr:col>
                    <xdr:colOff>385763</xdr:colOff>
                    <xdr:row>37</xdr:row>
                    <xdr:rowOff>28575</xdr:rowOff>
                  </to>
                </anchor>
              </controlPr>
            </control>
          </mc:Choice>
        </mc:AlternateContent>
        <mc:AlternateContent xmlns:mc="http://schemas.openxmlformats.org/markup-compatibility/2006">
          <mc:Choice Requires="x14">
            <control shapeId="1106" r:id="rId67" name="Check Box 82">
              <controlPr defaultSize="0" autoFill="0" autoLine="0" autoPict="0">
                <anchor moveWithCells="1">
                  <from>
                    <xdr:col>1</xdr:col>
                    <xdr:colOff>114300</xdr:colOff>
                    <xdr:row>35</xdr:row>
                    <xdr:rowOff>161925</xdr:rowOff>
                  </from>
                  <to>
                    <xdr:col>1</xdr:col>
                    <xdr:colOff>385763</xdr:colOff>
                    <xdr:row>37</xdr:row>
                    <xdr:rowOff>28575</xdr:rowOff>
                  </to>
                </anchor>
              </controlPr>
            </control>
          </mc:Choice>
        </mc:AlternateContent>
        <mc:AlternateContent xmlns:mc="http://schemas.openxmlformats.org/markup-compatibility/2006">
          <mc:Choice Requires="x14">
            <control shapeId="1107" r:id="rId68" name="Check Box 83">
              <controlPr defaultSize="0" autoFill="0" autoLine="0" autoPict="0">
                <anchor moveWithCells="1">
                  <from>
                    <xdr:col>1</xdr:col>
                    <xdr:colOff>114300</xdr:colOff>
                    <xdr:row>35</xdr:row>
                    <xdr:rowOff>161925</xdr:rowOff>
                  </from>
                  <to>
                    <xdr:col>1</xdr:col>
                    <xdr:colOff>385763</xdr:colOff>
                    <xdr:row>37</xdr:row>
                    <xdr:rowOff>28575</xdr:rowOff>
                  </to>
                </anchor>
              </controlPr>
            </control>
          </mc:Choice>
        </mc:AlternateContent>
        <mc:AlternateContent xmlns:mc="http://schemas.openxmlformats.org/markup-compatibility/2006">
          <mc:Choice Requires="x14">
            <control shapeId="1108" r:id="rId69" name="Check Box 84">
              <controlPr defaultSize="0" autoFill="0" autoLine="0" autoPict="0">
                <anchor moveWithCells="1">
                  <from>
                    <xdr:col>1</xdr:col>
                    <xdr:colOff>114300</xdr:colOff>
                    <xdr:row>36</xdr:row>
                    <xdr:rowOff>161925</xdr:rowOff>
                  </from>
                  <to>
                    <xdr:col>1</xdr:col>
                    <xdr:colOff>385763</xdr:colOff>
                    <xdr:row>38</xdr:row>
                    <xdr:rowOff>33338</xdr:rowOff>
                  </to>
                </anchor>
              </controlPr>
            </control>
          </mc:Choice>
        </mc:AlternateContent>
        <mc:AlternateContent xmlns:mc="http://schemas.openxmlformats.org/markup-compatibility/2006">
          <mc:Choice Requires="x14">
            <control shapeId="1109" r:id="rId70" name="Check Box 85">
              <controlPr defaultSize="0" autoFill="0" autoLine="0" autoPict="0">
                <anchor moveWithCells="1">
                  <from>
                    <xdr:col>1</xdr:col>
                    <xdr:colOff>114300</xdr:colOff>
                    <xdr:row>36</xdr:row>
                    <xdr:rowOff>161925</xdr:rowOff>
                  </from>
                  <to>
                    <xdr:col>1</xdr:col>
                    <xdr:colOff>385763</xdr:colOff>
                    <xdr:row>38</xdr:row>
                    <xdr:rowOff>33338</xdr:rowOff>
                  </to>
                </anchor>
              </controlPr>
            </control>
          </mc:Choice>
        </mc:AlternateContent>
        <mc:AlternateContent xmlns:mc="http://schemas.openxmlformats.org/markup-compatibility/2006">
          <mc:Choice Requires="x14">
            <control shapeId="1110" r:id="rId71" name="Check Box 86">
              <controlPr defaultSize="0" autoFill="0" autoLine="0" autoPict="0">
                <anchor moveWithCells="1">
                  <from>
                    <xdr:col>1</xdr:col>
                    <xdr:colOff>114300</xdr:colOff>
                    <xdr:row>36</xdr:row>
                    <xdr:rowOff>161925</xdr:rowOff>
                  </from>
                  <to>
                    <xdr:col>1</xdr:col>
                    <xdr:colOff>385763</xdr:colOff>
                    <xdr:row>38</xdr:row>
                    <xdr:rowOff>33338</xdr:rowOff>
                  </to>
                </anchor>
              </controlPr>
            </control>
          </mc:Choice>
        </mc:AlternateContent>
        <mc:AlternateContent xmlns:mc="http://schemas.openxmlformats.org/markup-compatibility/2006">
          <mc:Choice Requires="x14">
            <control shapeId="1111" r:id="rId72" name="Check Box 87">
              <controlPr defaultSize="0" autoFill="0" autoLine="0" autoPict="0">
                <anchor moveWithCells="1">
                  <from>
                    <xdr:col>1</xdr:col>
                    <xdr:colOff>114300</xdr:colOff>
                    <xdr:row>36</xdr:row>
                    <xdr:rowOff>161925</xdr:rowOff>
                  </from>
                  <to>
                    <xdr:col>1</xdr:col>
                    <xdr:colOff>385763</xdr:colOff>
                    <xdr:row>38</xdr:row>
                    <xdr:rowOff>33338</xdr:rowOff>
                  </to>
                </anchor>
              </controlPr>
            </control>
          </mc:Choice>
        </mc:AlternateContent>
        <mc:AlternateContent xmlns:mc="http://schemas.openxmlformats.org/markup-compatibility/2006">
          <mc:Choice Requires="x14">
            <control shapeId="1112" r:id="rId73" name="Check Box 88">
              <controlPr defaultSize="0" autoFill="0" autoLine="0" autoPict="0">
                <anchor moveWithCells="1">
                  <from>
                    <xdr:col>1</xdr:col>
                    <xdr:colOff>114300</xdr:colOff>
                    <xdr:row>37</xdr:row>
                    <xdr:rowOff>161925</xdr:rowOff>
                  </from>
                  <to>
                    <xdr:col>1</xdr:col>
                    <xdr:colOff>385763</xdr:colOff>
                    <xdr:row>39</xdr:row>
                    <xdr:rowOff>28575</xdr:rowOff>
                  </to>
                </anchor>
              </controlPr>
            </control>
          </mc:Choice>
        </mc:AlternateContent>
        <mc:AlternateContent xmlns:mc="http://schemas.openxmlformats.org/markup-compatibility/2006">
          <mc:Choice Requires="x14">
            <control shapeId="1113" r:id="rId74" name="Check Box 89">
              <controlPr defaultSize="0" autoFill="0" autoLine="0" autoPict="0">
                <anchor moveWithCells="1">
                  <from>
                    <xdr:col>1</xdr:col>
                    <xdr:colOff>114300</xdr:colOff>
                    <xdr:row>37</xdr:row>
                    <xdr:rowOff>161925</xdr:rowOff>
                  </from>
                  <to>
                    <xdr:col>1</xdr:col>
                    <xdr:colOff>385763</xdr:colOff>
                    <xdr:row>39</xdr:row>
                    <xdr:rowOff>28575</xdr:rowOff>
                  </to>
                </anchor>
              </controlPr>
            </control>
          </mc:Choice>
        </mc:AlternateContent>
        <mc:AlternateContent xmlns:mc="http://schemas.openxmlformats.org/markup-compatibility/2006">
          <mc:Choice Requires="x14">
            <control shapeId="1114" r:id="rId75" name="Check Box 90">
              <controlPr defaultSize="0" autoFill="0" autoLine="0" autoPict="0">
                <anchor moveWithCells="1">
                  <from>
                    <xdr:col>1</xdr:col>
                    <xdr:colOff>114300</xdr:colOff>
                    <xdr:row>37</xdr:row>
                    <xdr:rowOff>161925</xdr:rowOff>
                  </from>
                  <to>
                    <xdr:col>1</xdr:col>
                    <xdr:colOff>385763</xdr:colOff>
                    <xdr:row>39</xdr:row>
                    <xdr:rowOff>28575</xdr:rowOff>
                  </to>
                </anchor>
              </controlPr>
            </control>
          </mc:Choice>
        </mc:AlternateContent>
        <mc:AlternateContent xmlns:mc="http://schemas.openxmlformats.org/markup-compatibility/2006">
          <mc:Choice Requires="x14">
            <control shapeId="1115" r:id="rId76" name="Check Box 91">
              <controlPr defaultSize="0" autoFill="0" autoLine="0" autoPict="0">
                <anchor moveWithCells="1">
                  <from>
                    <xdr:col>1</xdr:col>
                    <xdr:colOff>114300</xdr:colOff>
                    <xdr:row>37</xdr:row>
                    <xdr:rowOff>161925</xdr:rowOff>
                  </from>
                  <to>
                    <xdr:col>1</xdr:col>
                    <xdr:colOff>385763</xdr:colOff>
                    <xdr:row>39</xdr:row>
                    <xdr:rowOff>28575</xdr:rowOff>
                  </to>
                </anchor>
              </controlPr>
            </control>
          </mc:Choice>
        </mc:AlternateContent>
        <mc:AlternateContent xmlns:mc="http://schemas.openxmlformats.org/markup-compatibility/2006">
          <mc:Choice Requires="x14">
            <control shapeId="1120" r:id="rId77" name="Check Box 96">
              <controlPr defaultSize="0" autoFill="0" autoLine="0" autoPict="0">
                <anchor moveWithCells="1">
                  <from>
                    <xdr:col>1</xdr:col>
                    <xdr:colOff>114300</xdr:colOff>
                    <xdr:row>39</xdr:row>
                    <xdr:rowOff>161925</xdr:rowOff>
                  </from>
                  <to>
                    <xdr:col>1</xdr:col>
                    <xdr:colOff>385763</xdr:colOff>
                    <xdr:row>41</xdr:row>
                    <xdr:rowOff>28575</xdr:rowOff>
                  </to>
                </anchor>
              </controlPr>
            </control>
          </mc:Choice>
        </mc:AlternateContent>
        <mc:AlternateContent xmlns:mc="http://schemas.openxmlformats.org/markup-compatibility/2006">
          <mc:Choice Requires="x14">
            <control shapeId="1121" r:id="rId78" name="Check Box 97">
              <controlPr defaultSize="0" autoFill="0" autoLine="0" autoPict="0">
                <anchor moveWithCells="1">
                  <from>
                    <xdr:col>1</xdr:col>
                    <xdr:colOff>114300</xdr:colOff>
                    <xdr:row>39</xdr:row>
                    <xdr:rowOff>161925</xdr:rowOff>
                  </from>
                  <to>
                    <xdr:col>1</xdr:col>
                    <xdr:colOff>385763</xdr:colOff>
                    <xdr:row>41</xdr:row>
                    <xdr:rowOff>28575</xdr:rowOff>
                  </to>
                </anchor>
              </controlPr>
            </control>
          </mc:Choice>
        </mc:AlternateContent>
        <mc:AlternateContent xmlns:mc="http://schemas.openxmlformats.org/markup-compatibility/2006">
          <mc:Choice Requires="x14">
            <control shapeId="1122" r:id="rId79" name="Check Box 98">
              <controlPr defaultSize="0" autoFill="0" autoLine="0" autoPict="0">
                <anchor moveWithCells="1">
                  <from>
                    <xdr:col>1</xdr:col>
                    <xdr:colOff>114300</xdr:colOff>
                    <xdr:row>39</xdr:row>
                    <xdr:rowOff>161925</xdr:rowOff>
                  </from>
                  <to>
                    <xdr:col>1</xdr:col>
                    <xdr:colOff>385763</xdr:colOff>
                    <xdr:row>41</xdr:row>
                    <xdr:rowOff>28575</xdr:rowOff>
                  </to>
                </anchor>
              </controlPr>
            </control>
          </mc:Choice>
        </mc:AlternateContent>
        <mc:AlternateContent xmlns:mc="http://schemas.openxmlformats.org/markup-compatibility/2006">
          <mc:Choice Requires="x14">
            <control shapeId="1123" r:id="rId80" name="Check Box 99">
              <controlPr defaultSize="0" autoFill="0" autoLine="0" autoPict="0">
                <anchor moveWithCells="1">
                  <from>
                    <xdr:col>1</xdr:col>
                    <xdr:colOff>114300</xdr:colOff>
                    <xdr:row>39</xdr:row>
                    <xdr:rowOff>161925</xdr:rowOff>
                  </from>
                  <to>
                    <xdr:col>1</xdr:col>
                    <xdr:colOff>385763</xdr:colOff>
                    <xdr:row>41</xdr:row>
                    <xdr:rowOff>28575</xdr:rowOff>
                  </to>
                </anchor>
              </controlPr>
            </control>
          </mc:Choice>
        </mc:AlternateContent>
        <mc:AlternateContent xmlns:mc="http://schemas.openxmlformats.org/markup-compatibility/2006">
          <mc:Choice Requires="x14">
            <control shapeId="1124" r:id="rId81" name="Check Box 100">
              <controlPr defaultSize="0" autoFill="0" autoLine="0" autoPict="0">
                <anchor moveWithCells="1">
                  <from>
                    <xdr:col>1</xdr:col>
                    <xdr:colOff>114300</xdr:colOff>
                    <xdr:row>40</xdr:row>
                    <xdr:rowOff>161925</xdr:rowOff>
                  </from>
                  <to>
                    <xdr:col>1</xdr:col>
                    <xdr:colOff>385763</xdr:colOff>
                    <xdr:row>42</xdr:row>
                    <xdr:rowOff>28575</xdr:rowOff>
                  </to>
                </anchor>
              </controlPr>
            </control>
          </mc:Choice>
        </mc:AlternateContent>
        <mc:AlternateContent xmlns:mc="http://schemas.openxmlformats.org/markup-compatibility/2006">
          <mc:Choice Requires="x14">
            <control shapeId="1125" r:id="rId82" name="Check Box 101">
              <controlPr defaultSize="0" autoFill="0" autoLine="0" autoPict="0">
                <anchor moveWithCells="1">
                  <from>
                    <xdr:col>1</xdr:col>
                    <xdr:colOff>114300</xdr:colOff>
                    <xdr:row>40</xdr:row>
                    <xdr:rowOff>161925</xdr:rowOff>
                  </from>
                  <to>
                    <xdr:col>1</xdr:col>
                    <xdr:colOff>385763</xdr:colOff>
                    <xdr:row>42</xdr:row>
                    <xdr:rowOff>28575</xdr:rowOff>
                  </to>
                </anchor>
              </controlPr>
            </control>
          </mc:Choice>
        </mc:AlternateContent>
        <mc:AlternateContent xmlns:mc="http://schemas.openxmlformats.org/markup-compatibility/2006">
          <mc:Choice Requires="x14">
            <control shapeId="1126" r:id="rId83" name="Check Box 102">
              <controlPr defaultSize="0" autoFill="0" autoLine="0" autoPict="0">
                <anchor moveWithCells="1">
                  <from>
                    <xdr:col>1</xdr:col>
                    <xdr:colOff>114300</xdr:colOff>
                    <xdr:row>40</xdr:row>
                    <xdr:rowOff>161925</xdr:rowOff>
                  </from>
                  <to>
                    <xdr:col>1</xdr:col>
                    <xdr:colOff>385763</xdr:colOff>
                    <xdr:row>42</xdr:row>
                    <xdr:rowOff>28575</xdr:rowOff>
                  </to>
                </anchor>
              </controlPr>
            </control>
          </mc:Choice>
        </mc:AlternateContent>
        <mc:AlternateContent xmlns:mc="http://schemas.openxmlformats.org/markup-compatibility/2006">
          <mc:Choice Requires="x14">
            <control shapeId="1127" r:id="rId84" name="Check Box 103">
              <controlPr defaultSize="0" autoFill="0" autoLine="0" autoPict="0">
                <anchor moveWithCells="1">
                  <from>
                    <xdr:col>1</xdr:col>
                    <xdr:colOff>114300</xdr:colOff>
                    <xdr:row>40</xdr:row>
                    <xdr:rowOff>161925</xdr:rowOff>
                  </from>
                  <to>
                    <xdr:col>1</xdr:col>
                    <xdr:colOff>385763</xdr:colOff>
                    <xdr:row>42</xdr:row>
                    <xdr:rowOff>28575</xdr:rowOff>
                  </to>
                </anchor>
              </controlPr>
            </control>
          </mc:Choice>
        </mc:AlternateContent>
        <mc:AlternateContent xmlns:mc="http://schemas.openxmlformats.org/markup-compatibility/2006">
          <mc:Choice Requires="x14">
            <control shapeId="1150" r:id="rId85" name="Check Box 126">
              <controlPr defaultSize="0" autoFill="0" autoLine="0" autoPict="0">
                <anchor moveWithCells="1">
                  <from>
                    <xdr:col>1</xdr:col>
                    <xdr:colOff>114300</xdr:colOff>
                    <xdr:row>42</xdr:row>
                    <xdr:rowOff>161925</xdr:rowOff>
                  </from>
                  <to>
                    <xdr:col>1</xdr:col>
                    <xdr:colOff>385763</xdr:colOff>
                    <xdr:row>44</xdr:row>
                    <xdr:rowOff>28575</xdr:rowOff>
                  </to>
                </anchor>
              </controlPr>
            </control>
          </mc:Choice>
        </mc:AlternateContent>
        <mc:AlternateContent xmlns:mc="http://schemas.openxmlformats.org/markup-compatibility/2006">
          <mc:Choice Requires="x14">
            <control shapeId="1151" r:id="rId86" name="Check Box 127">
              <controlPr defaultSize="0" autoFill="0" autoLine="0" autoPict="0">
                <anchor moveWithCells="1">
                  <from>
                    <xdr:col>1</xdr:col>
                    <xdr:colOff>114300</xdr:colOff>
                    <xdr:row>42</xdr:row>
                    <xdr:rowOff>161925</xdr:rowOff>
                  </from>
                  <to>
                    <xdr:col>1</xdr:col>
                    <xdr:colOff>385763</xdr:colOff>
                    <xdr:row>44</xdr:row>
                    <xdr:rowOff>28575</xdr:rowOff>
                  </to>
                </anchor>
              </controlPr>
            </control>
          </mc:Choice>
        </mc:AlternateContent>
        <mc:AlternateContent xmlns:mc="http://schemas.openxmlformats.org/markup-compatibility/2006">
          <mc:Choice Requires="x14">
            <control shapeId="1152" r:id="rId87" name="Check Box 128">
              <controlPr defaultSize="0" autoFill="0" autoLine="0" autoPict="0">
                <anchor moveWithCells="1">
                  <from>
                    <xdr:col>1</xdr:col>
                    <xdr:colOff>114300</xdr:colOff>
                    <xdr:row>42</xdr:row>
                    <xdr:rowOff>161925</xdr:rowOff>
                  </from>
                  <to>
                    <xdr:col>1</xdr:col>
                    <xdr:colOff>385763</xdr:colOff>
                    <xdr:row>44</xdr:row>
                    <xdr:rowOff>28575</xdr:rowOff>
                  </to>
                </anchor>
              </controlPr>
            </control>
          </mc:Choice>
        </mc:AlternateContent>
        <mc:AlternateContent xmlns:mc="http://schemas.openxmlformats.org/markup-compatibility/2006">
          <mc:Choice Requires="x14">
            <control shapeId="1153" r:id="rId88" name="Check Box 129">
              <controlPr defaultSize="0" autoFill="0" autoLine="0" autoPict="0">
                <anchor moveWithCells="1">
                  <from>
                    <xdr:col>1</xdr:col>
                    <xdr:colOff>114300</xdr:colOff>
                    <xdr:row>42</xdr:row>
                    <xdr:rowOff>161925</xdr:rowOff>
                  </from>
                  <to>
                    <xdr:col>1</xdr:col>
                    <xdr:colOff>385763</xdr:colOff>
                    <xdr:row>44</xdr:row>
                    <xdr:rowOff>28575</xdr:rowOff>
                  </to>
                </anchor>
              </controlPr>
            </control>
          </mc:Choice>
        </mc:AlternateContent>
        <mc:AlternateContent xmlns:mc="http://schemas.openxmlformats.org/markup-compatibility/2006">
          <mc:Choice Requires="x14">
            <control shapeId="1154" r:id="rId89" name="Check Box 130">
              <controlPr defaultSize="0" autoFill="0" autoLine="0" autoPict="0">
                <anchor moveWithCells="1">
                  <from>
                    <xdr:col>1</xdr:col>
                    <xdr:colOff>114300</xdr:colOff>
                    <xdr:row>43</xdr:row>
                    <xdr:rowOff>161925</xdr:rowOff>
                  </from>
                  <to>
                    <xdr:col>1</xdr:col>
                    <xdr:colOff>385763</xdr:colOff>
                    <xdr:row>45</xdr:row>
                    <xdr:rowOff>33338</xdr:rowOff>
                  </to>
                </anchor>
              </controlPr>
            </control>
          </mc:Choice>
        </mc:AlternateContent>
        <mc:AlternateContent xmlns:mc="http://schemas.openxmlformats.org/markup-compatibility/2006">
          <mc:Choice Requires="x14">
            <control shapeId="1155" r:id="rId90" name="Check Box 131">
              <controlPr defaultSize="0" autoFill="0" autoLine="0" autoPict="0">
                <anchor moveWithCells="1">
                  <from>
                    <xdr:col>1</xdr:col>
                    <xdr:colOff>114300</xdr:colOff>
                    <xdr:row>43</xdr:row>
                    <xdr:rowOff>161925</xdr:rowOff>
                  </from>
                  <to>
                    <xdr:col>1</xdr:col>
                    <xdr:colOff>385763</xdr:colOff>
                    <xdr:row>45</xdr:row>
                    <xdr:rowOff>33338</xdr:rowOff>
                  </to>
                </anchor>
              </controlPr>
            </control>
          </mc:Choice>
        </mc:AlternateContent>
        <mc:AlternateContent xmlns:mc="http://schemas.openxmlformats.org/markup-compatibility/2006">
          <mc:Choice Requires="x14">
            <control shapeId="1156" r:id="rId91" name="Check Box 132">
              <controlPr defaultSize="0" autoFill="0" autoLine="0" autoPict="0">
                <anchor moveWithCells="1">
                  <from>
                    <xdr:col>1</xdr:col>
                    <xdr:colOff>114300</xdr:colOff>
                    <xdr:row>43</xdr:row>
                    <xdr:rowOff>161925</xdr:rowOff>
                  </from>
                  <to>
                    <xdr:col>1</xdr:col>
                    <xdr:colOff>385763</xdr:colOff>
                    <xdr:row>45</xdr:row>
                    <xdr:rowOff>33338</xdr:rowOff>
                  </to>
                </anchor>
              </controlPr>
            </control>
          </mc:Choice>
        </mc:AlternateContent>
        <mc:AlternateContent xmlns:mc="http://schemas.openxmlformats.org/markup-compatibility/2006">
          <mc:Choice Requires="x14">
            <control shapeId="1157" r:id="rId92" name="Check Box 133">
              <controlPr defaultSize="0" autoFill="0" autoLine="0" autoPict="0">
                <anchor moveWithCells="1">
                  <from>
                    <xdr:col>1</xdr:col>
                    <xdr:colOff>114300</xdr:colOff>
                    <xdr:row>43</xdr:row>
                    <xdr:rowOff>161925</xdr:rowOff>
                  </from>
                  <to>
                    <xdr:col>1</xdr:col>
                    <xdr:colOff>385763</xdr:colOff>
                    <xdr:row>45</xdr:row>
                    <xdr:rowOff>33338</xdr:rowOff>
                  </to>
                </anchor>
              </controlPr>
            </control>
          </mc:Choice>
        </mc:AlternateContent>
        <mc:AlternateContent xmlns:mc="http://schemas.openxmlformats.org/markup-compatibility/2006">
          <mc:Choice Requires="x14">
            <control shapeId="1158" r:id="rId93" name="Check Box 134">
              <controlPr defaultSize="0" autoFill="0" autoLine="0" autoPict="0">
                <anchor moveWithCells="1">
                  <from>
                    <xdr:col>1</xdr:col>
                    <xdr:colOff>114300</xdr:colOff>
                    <xdr:row>44</xdr:row>
                    <xdr:rowOff>161925</xdr:rowOff>
                  </from>
                  <to>
                    <xdr:col>1</xdr:col>
                    <xdr:colOff>385763</xdr:colOff>
                    <xdr:row>46</xdr:row>
                    <xdr:rowOff>33338</xdr:rowOff>
                  </to>
                </anchor>
              </controlPr>
            </control>
          </mc:Choice>
        </mc:AlternateContent>
        <mc:AlternateContent xmlns:mc="http://schemas.openxmlformats.org/markup-compatibility/2006">
          <mc:Choice Requires="x14">
            <control shapeId="1159" r:id="rId94" name="Check Box 135">
              <controlPr defaultSize="0" autoFill="0" autoLine="0" autoPict="0">
                <anchor moveWithCells="1">
                  <from>
                    <xdr:col>1</xdr:col>
                    <xdr:colOff>114300</xdr:colOff>
                    <xdr:row>44</xdr:row>
                    <xdr:rowOff>161925</xdr:rowOff>
                  </from>
                  <to>
                    <xdr:col>1</xdr:col>
                    <xdr:colOff>385763</xdr:colOff>
                    <xdr:row>46</xdr:row>
                    <xdr:rowOff>33338</xdr:rowOff>
                  </to>
                </anchor>
              </controlPr>
            </control>
          </mc:Choice>
        </mc:AlternateContent>
        <mc:AlternateContent xmlns:mc="http://schemas.openxmlformats.org/markup-compatibility/2006">
          <mc:Choice Requires="x14">
            <control shapeId="1160" r:id="rId95" name="Check Box 136">
              <controlPr defaultSize="0" autoFill="0" autoLine="0" autoPict="0">
                <anchor moveWithCells="1">
                  <from>
                    <xdr:col>1</xdr:col>
                    <xdr:colOff>114300</xdr:colOff>
                    <xdr:row>44</xdr:row>
                    <xdr:rowOff>161925</xdr:rowOff>
                  </from>
                  <to>
                    <xdr:col>1</xdr:col>
                    <xdr:colOff>385763</xdr:colOff>
                    <xdr:row>46</xdr:row>
                    <xdr:rowOff>33338</xdr:rowOff>
                  </to>
                </anchor>
              </controlPr>
            </control>
          </mc:Choice>
        </mc:AlternateContent>
        <mc:AlternateContent xmlns:mc="http://schemas.openxmlformats.org/markup-compatibility/2006">
          <mc:Choice Requires="x14">
            <control shapeId="1161" r:id="rId96" name="Check Box 137">
              <controlPr defaultSize="0" autoFill="0" autoLine="0" autoPict="0">
                <anchor moveWithCells="1">
                  <from>
                    <xdr:col>1</xdr:col>
                    <xdr:colOff>114300</xdr:colOff>
                    <xdr:row>44</xdr:row>
                    <xdr:rowOff>161925</xdr:rowOff>
                  </from>
                  <to>
                    <xdr:col>1</xdr:col>
                    <xdr:colOff>385763</xdr:colOff>
                    <xdr:row>46</xdr:row>
                    <xdr:rowOff>33338</xdr:rowOff>
                  </to>
                </anchor>
              </controlPr>
            </control>
          </mc:Choice>
        </mc:AlternateContent>
        <mc:AlternateContent xmlns:mc="http://schemas.openxmlformats.org/markup-compatibility/2006">
          <mc:Choice Requires="x14">
            <control shapeId="1162" r:id="rId97" name="Check Box 138">
              <controlPr defaultSize="0" autoFill="0" autoLine="0" autoPict="0">
                <anchor moveWithCells="1">
                  <from>
                    <xdr:col>1</xdr:col>
                    <xdr:colOff>114300</xdr:colOff>
                    <xdr:row>45</xdr:row>
                    <xdr:rowOff>161925</xdr:rowOff>
                  </from>
                  <to>
                    <xdr:col>1</xdr:col>
                    <xdr:colOff>385763</xdr:colOff>
                    <xdr:row>47</xdr:row>
                    <xdr:rowOff>33338</xdr:rowOff>
                  </to>
                </anchor>
              </controlPr>
            </control>
          </mc:Choice>
        </mc:AlternateContent>
        <mc:AlternateContent xmlns:mc="http://schemas.openxmlformats.org/markup-compatibility/2006">
          <mc:Choice Requires="x14">
            <control shapeId="1163" r:id="rId98" name="Check Box 139">
              <controlPr defaultSize="0" autoFill="0" autoLine="0" autoPict="0">
                <anchor moveWithCells="1">
                  <from>
                    <xdr:col>1</xdr:col>
                    <xdr:colOff>114300</xdr:colOff>
                    <xdr:row>45</xdr:row>
                    <xdr:rowOff>161925</xdr:rowOff>
                  </from>
                  <to>
                    <xdr:col>1</xdr:col>
                    <xdr:colOff>385763</xdr:colOff>
                    <xdr:row>47</xdr:row>
                    <xdr:rowOff>33338</xdr:rowOff>
                  </to>
                </anchor>
              </controlPr>
            </control>
          </mc:Choice>
        </mc:AlternateContent>
        <mc:AlternateContent xmlns:mc="http://schemas.openxmlformats.org/markup-compatibility/2006">
          <mc:Choice Requires="x14">
            <control shapeId="1164" r:id="rId99" name="Check Box 140">
              <controlPr defaultSize="0" autoFill="0" autoLine="0" autoPict="0">
                <anchor moveWithCells="1">
                  <from>
                    <xdr:col>1</xdr:col>
                    <xdr:colOff>114300</xdr:colOff>
                    <xdr:row>45</xdr:row>
                    <xdr:rowOff>161925</xdr:rowOff>
                  </from>
                  <to>
                    <xdr:col>1</xdr:col>
                    <xdr:colOff>385763</xdr:colOff>
                    <xdr:row>47</xdr:row>
                    <xdr:rowOff>33338</xdr:rowOff>
                  </to>
                </anchor>
              </controlPr>
            </control>
          </mc:Choice>
        </mc:AlternateContent>
        <mc:AlternateContent xmlns:mc="http://schemas.openxmlformats.org/markup-compatibility/2006">
          <mc:Choice Requires="x14">
            <control shapeId="1165" r:id="rId100" name="Check Box 141">
              <controlPr defaultSize="0" autoFill="0" autoLine="0" autoPict="0">
                <anchor moveWithCells="1">
                  <from>
                    <xdr:col>1</xdr:col>
                    <xdr:colOff>114300</xdr:colOff>
                    <xdr:row>45</xdr:row>
                    <xdr:rowOff>161925</xdr:rowOff>
                  </from>
                  <to>
                    <xdr:col>1</xdr:col>
                    <xdr:colOff>385763</xdr:colOff>
                    <xdr:row>47</xdr:row>
                    <xdr:rowOff>33338</xdr:rowOff>
                  </to>
                </anchor>
              </controlPr>
            </control>
          </mc:Choice>
        </mc:AlternateContent>
        <mc:AlternateContent xmlns:mc="http://schemas.openxmlformats.org/markup-compatibility/2006">
          <mc:Choice Requires="x14">
            <control shapeId="1166" r:id="rId101" name="Check Box 142">
              <controlPr defaultSize="0" autoFill="0" autoLine="0" autoPict="0">
                <anchor moveWithCells="1">
                  <from>
                    <xdr:col>1</xdr:col>
                    <xdr:colOff>114300</xdr:colOff>
                    <xdr:row>16</xdr:row>
                    <xdr:rowOff>161925</xdr:rowOff>
                  </from>
                  <to>
                    <xdr:col>1</xdr:col>
                    <xdr:colOff>385763</xdr:colOff>
                    <xdr:row>18</xdr:row>
                    <xdr:rowOff>28575</xdr:rowOff>
                  </to>
                </anchor>
              </controlPr>
            </control>
          </mc:Choice>
        </mc:AlternateContent>
        <mc:AlternateContent xmlns:mc="http://schemas.openxmlformats.org/markup-compatibility/2006">
          <mc:Choice Requires="x14">
            <control shapeId="1167" r:id="rId102" name="Check Box 143">
              <controlPr defaultSize="0" autoFill="0" autoLine="0" autoPict="0">
                <anchor moveWithCells="1">
                  <from>
                    <xdr:col>1</xdr:col>
                    <xdr:colOff>114300</xdr:colOff>
                    <xdr:row>16</xdr:row>
                    <xdr:rowOff>161925</xdr:rowOff>
                  </from>
                  <to>
                    <xdr:col>1</xdr:col>
                    <xdr:colOff>385763</xdr:colOff>
                    <xdr:row>18</xdr:row>
                    <xdr:rowOff>28575</xdr:rowOff>
                  </to>
                </anchor>
              </controlPr>
            </control>
          </mc:Choice>
        </mc:AlternateContent>
        <mc:AlternateContent xmlns:mc="http://schemas.openxmlformats.org/markup-compatibility/2006">
          <mc:Choice Requires="x14">
            <control shapeId="1168" r:id="rId103" name="Check Box 144">
              <controlPr defaultSize="0" autoFill="0" autoLine="0" autoPict="0">
                <anchor moveWithCells="1">
                  <from>
                    <xdr:col>1</xdr:col>
                    <xdr:colOff>114300</xdr:colOff>
                    <xdr:row>17</xdr:row>
                    <xdr:rowOff>161925</xdr:rowOff>
                  </from>
                  <to>
                    <xdr:col>1</xdr:col>
                    <xdr:colOff>385763</xdr:colOff>
                    <xdr:row>19</xdr:row>
                    <xdr:rowOff>33338</xdr:rowOff>
                  </to>
                </anchor>
              </controlPr>
            </control>
          </mc:Choice>
        </mc:AlternateContent>
        <mc:AlternateContent xmlns:mc="http://schemas.openxmlformats.org/markup-compatibility/2006">
          <mc:Choice Requires="x14">
            <control shapeId="1169" r:id="rId104" name="Check Box 145">
              <controlPr defaultSize="0" autoFill="0" autoLine="0" autoPict="0">
                <anchor moveWithCells="1">
                  <from>
                    <xdr:col>1</xdr:col>
                    <xdr:colOff>114300</xdr:colOff>
                    <xdr:row>17</xdr:row>
                    <xdr:rowOff>161925</xdr:rowOff>
                  </from>
                  <to>
                    <xdr:col>1</xdr:col>
                    <xdr:colOff>385763</xdr:colOff>
                    <xdr:row>19</xdr:row>
                    <xdr:rowOff>33338</xdr:rowOff>
                  </to>
                </anchor>
              </controlPr>
            </control>
          </mc:Choice>
        </mc:AlternateContent>
        <mc:AlternateContent xmlns:mc="http://schemas.openxmlformats.org/markup-compatibility/2006">
          <mc:Choice Requires="x14">
            <control shapeId="1170" r:id="rId105" name="Check Box 146">
              <controlPr defaultSize="0" autoFill="0" autoLine="0" autoPict="0">
                <anchor moveWithCells="1">
                  <from>
                    <xdr:col>1</xdr:col>
                    <xdr:colOff>114300</xdr:colOff>
                    <xdr:row>18</xdr:row>
                    <xdr:rowOff>161925</xdr:rowOff>
                  </from>
                  <to>
                    <xdr:col>1</xdr:col>
                    <xdr:colOff>385763</xdr:colOff>
                    <xdr:row>20</xdr:row>
                    <xdr:rowOff>28575</xdr:rowOff>
                  </to>
                </anchor>
              </controlPr>
            </control>
          </mc:Choice>
        </mc:AlternateContent>
        <mc:AlternateContent xmlns:mc="http://schemas.openxmlformats.org/markup-compatibility/2006">
          <mc:Choice Requires="x14">
            <control shapeId="1171" r:id="rId106" name="Check Box 147">
              <controlPr defaultSize="0" autoFill="0" autoLine="0" autoPict="0">
                <anchor moveWithCells="1">
                  <from>
                    <xdr:col>1</xdr:col>
                    <xdr:colOff>114300</xdr:colOff>
                    <xdr:row>18</xdr:row>
                    <xdr:rowOff>161925</xdr:rowOff>
                  </from>
                  <to>
                    <xdr:col>1</xdr:col>
                    <xdr:colOff>385763</xdr:colOff>
                    <xdr:row>20</xdr:row>
                    <xdr:rowOff>28575</xdr:rowOff>
                  </to>
                </anchor>
              </controlPr>
            </control>
          </mc:Choice>
        </mc:AlternateContent>
        <mc:AlternateContent xmlns:mc="http://schemas.openxmlformats.org/markup-compatibility/2006">
          <mc:Choice Requires="x14">
            <control shapeId="1172" r:id="rId107" name="Check Box 148">
              <controlPr defaultSize="0" autoFill="0" autoLine="0" autoPict="0">
                <anchor moveWithCells="1">
                  <from>
                    <xdr:col>1</xdr:col>
                    <xdr:colOff>114300</xdr:colOff>
                    <xdr:row>46</xdr:row>
                    <xdr:rowOff>161925</xdr:rowOff>
                  </from>
                  <to>
                    <xdr:col>1</xdr:col>
                    <xdr:colOff>385763</xdr:colOff>
                    <xdr:row>48</xdr:row>
                    <xdr:rowOff>33338</xdr:rowOff>
                  </to>
                </anchor>
              </controlPr>
            </control>
          </mc:Choice>
        </mc:AlternateContent>
        <mc:AlternateContent xmlns:mc="http://schemas.openxmlformats.org/markup-compatibility/2006">
          <mc:Choice Requires="x14">
            <control shapeId="1173" r:id="rId108" name="Check Box 149">
              <controlPr defaultSize="0" autoFill="0" autoLine="0" autoPict="0">
                <anchor moveWithCells="1">
                  <from>
                    <xdr:col>1</xdr:col>
                    <xdr:colOff>114300</xdr:colOff>
                    <xdr:row>46</xdr:row>
                    <xdr:rowOff>161925</xdr:rowOff>
                  </from>
                  <to>
                    <xdr:col>1</xdr:col>
                    <xdr:colOff>385763</xdr:colOff>
                    <xdr:row>48</xdr:row>
                    <xdr:rowOff>33338</xdr:rowOff>
                  </to>
                </anchor>
              </controlPr>
            </control>
          </mc:Choice>
        </mc:AlternateContent>
        <mc:AlternateContent xmlns:mc="http://schemas.openxmlformats.org/markup-compatibility/2006">
          <mc:Choice Requires="x14">
            <control shapeId="1174" r:id="rId109" name="Check Box 150">
              <controlPr defaultSize="0" autoFill="0" autoLine="0" autoPict="0">
                <anchor moveWithCells="1">
                  <from>
                    <xdr:col>1</xdr:col>
                    <xdr:colOff>114300</xdr:colOff>
                    <xdr:row>46</xdr:row>
                    <xdr:rowOff>161925</xdr:rowOff>
                  </from>
                  <to>
                    <xdr:col>1</xdr:col>
                    <xdr:colOff>385763</xdr:colOff>
                    <xdr:row>48</xdr:row>
                    <xdr:rowOff>33338</xdr:rowOff>
                  </to>
                </anchor>
              </controlPr>
            </control>
          </mc:Choice>
        </mc:AlternateContent>
        <mc:AlternateContent xmlns:mc="http://schemas.openxmlformats.org/markup-compatibility/2006">
          <mc:Choice Requires="x14">
            <control shapeId="1175" r:id="rId110" name="Check Box 151">
              <controlPr defaultSize="0" autoFill="0" autoLine="0" autoPict="0">
                <anchor moveWithCells="1">
                  <from>
                    <xdr:col>1</xdr:col>
                    <xdr:colOff>114300</xdr:colOff>
                    <xdr:row>46</xdr:row>
                    <xdr:rowOff>161925</xdr:rowOff>
                  </from>
                  <to>
                    <xdr:col>1</xdr:col>
                    <xdr:colOff>385763</xdr:colOff>
                    <xdr:row>48</xdr:row>
                    <xdr:rowOff>33338</xdr:rowOff>
                  </to>
                </anchor>
              </controlPr>
            </control>
          </mc:Choice>
        </mc:AlternateContent>
        <mc:AlternateContent xmlns:mc="http://schemas.openxmlformats.org/markup-compatibility/2006">
          <mc:Choice Requires="x14">
            <control shapeId="1176" r:id="rId111" name="Check Box 152">
              <controlPr defaultSize="0" autoFill="0" autoLine="0" autoPict="0">
                <anchor moveWithCells="1">
                  <from>
                    <xdr:col>1</xdr:col>
                    <xdr:colOff>114300</xdr:colOff>
                    <xdr:row>47</xdr:row>
                    <xdr:rowOff>161925</xdr:rowOff>
                  </from>
                  <to>
                    <xdr:col>1</xdr:col>
                    <xdr:colOff>385763</xdr:colOff>
                    <xdr:row>49</xdr:row>
                    <xdr:rowOff>33338</xdr:rowOff>
                  </to>
                </anchor>
              </controlPr>
            </control>
          </mc:Choice>
        </mc:AlternateContent>
        <mc:AlternateContent xmlns:mc="http://schemas.openxmlformats.org/markup-compatibility/2006">
          <mc:Choice Requires="x14">
            <control shapeId="1177" r:id="rId112" name="Check Box 153">
              <controlPr defaultSize="0" autoFill="0" autoLine="0" autoPict="0">
                <anchor moveWithCells="1">
                  <from>
                    <xdr:col>1</xdr:col>
                    <xdr:colOff>114300</xdr:colOff>
                    <xdr:row>47</xdr:row>
                    <xdr:rowOff>161925</xdr:rowOff>
                  </from>
                  <to>
                    <xdr:col>1</xdr:col>
                    <xdr:colOff>385763</xdr:colOff>
                    <xdr:row>49</xdr:row>
                    <xdr:rowOff>33338</xdr:rowOff>
                  </to>
                </anchor>
              </controlPr>
            </control>
          </mc:Choice>
        </mc:AlternateContent>
        <mc:AlternateContent xmlns:mc="http://schemas.openxmlformats.org/markup-compatibility/2006">
          <mc:Choice Requires="x14">
            <control shapeId="1178" r:id="rId113" name="Check Box 154">
              <controlPr defaultSize="0" autoFill="0" autoLine="0" autoPict="0">
                <anchor moveWithCells="1">
                  <from>
                    <xdr:col>1</xdr:col>
                    <xdr:colOff>114300</xdr:colOff>
                    <xdr:row>47</xdr:row>
                    <xdr:rowOff>161925</xdr:rowOff>
                  </from>
                  <to>
                    <xdr:col>1</xdr:col>
                    <xdr:colOff>385763</xdr:colOff>
                    <xdr:row>49</xdr:row>
                    <xdr:rowOff>33338</xdr:rowOff>
                  </to>
                </anchor>
              </controlPr>
            </control>
          </mc:Choice>
        </mc:AlternateContent>
        <mc:AlternateContent xmlns:mc="http://schemas.openxmlformats.org/markup-compatibility/2006">
          <mc:Choice Requires="x14">
            <control shapeId="1179" r:id="rId114" name="Check Box 155">
              <controlPr defaultSize="0" autoFill="0" autoLine="0" autoPict="0">
                <anchor moveWithCells="1">
                  <from>
                    <xdr:col>1</xdr:col>
                    <xdr:colOff>114300</xdr:colOff>
                    <xdr:row>47</xdr:row>
                    <xdr:rowOff>161925</xdr:rowOff>
                  </from>
                  <to>
                    <xdr:col>1</xdr:col>
                    <xdr:colOff>385763</xdr:colOff>
                    <xdr:row>49</xdr:row>
                    <xdr:rowOff>33338</xdr:rowOff>
                  </to>
                </anchor>
              </controlPr>
            </control>
          </mc:Choice>
        </mc:AlternateContent>
        <mc:AlternateContent xmlns:mc="http://schemas.openxmlformats.org/markup-compatibility/2006">
          <mc:Choice Requires="x14">
            <control shapeId="1180" r:id="rId115" name="Check Box 156">
              <controlPr defaultSize="0" autoFill="0" autoLine="0" autoPict="0">
                <anchor moveWithCells="1">
                  <from>
                    <xdr:col>1</xdr:col>
                    <xdr:colOff>114300</xdr:colOff>
                    <xdr:row>48</xdr:row>
                    <xdr:rowOff>161925</xdr:rowOff>
                  </from>
                  <to>
                    <xdr:col>1</xdr:col>
                    <xdr:colOff>385763</xdr:colOff>
                    <xdr:row>50</xdr:row>
                    <xdr:rowOff>28575</xdr:rowOff>
                  </to>
                </anchor>
              </controlPr>
            </control>
          </mc:Choice>
        </mc:AlternateContent>
        <mc:AlternateContent xmlns:mc="http://schemas.openxmlformats.org/markup-compatibility/2006">
          <mc:Choice Requires="x14">
            <control shapeId="1181" r:id="rId116" name="Check Box 157">
              <controlPr defaultSize="0" autoFill="0" autoLine="0" autoPict="0">
                <anchor moveWithCells="1">
                  <from>
                    <xdr:col>1</xdr:col>
                    <xdr:colOff>114300</xdr:colOff>
                    <xdr:row>48</xdr:row>
                    <xdr:rowOff>161925</xdr:rowOff>
                  </from>
                  <to>
                    <xdr:col>1</xdr:col>
                    <xdr:colOff>385763</xdr:colOff>
                    <xdr:row>50</xdr:row>
                    <xdr:rowOff>28575</xdr:rowOff>
                  </to>
                </anchor>
              </controlPr>
            </control>
          </mc:Choice>
        </mc:AlternateContent>
        <mc:AlternateContent xmlns:mc="http://schemas.openxmlformats.org/markup-compatibility/2006">
          <mc:Choice Requires="x14">
            <control shapeId="1182" r:id="rId117" name="Check Box 158">
              <controlPr defaultSize="0" autoFill="0" autoLine="0" autoPict="0">
                <anchor moveWithCells="1">
                  <from>
                    <xdr:col>1</xdr:col>
                    <xdr:colOff>114300</xdr:colOff>
                    <xdr:row>48</xdr:row>
                    <xdr:rowOff>161925</xdr:rowOff>
                  </from>
                  <to>
                    <xdr:col>1</xdr:col>
                    <xdr:colOff>385763</xdr:colOff>
                    <xdr:row>50</xdr:row>
                    <xdr:rowOff>28575</xdr:rowOff>
                  </to>
                </anchor>
              </controlPr>
            </control>
          </mc:Choice>
        </mc:AlternateContent>
        <mc:AlternateContent xmlns:mc="http://schemas.openxmlformats.org/markup-compatibility/2006">
          <mc:Choice Requires="x14">
            <control shapeId="1183" r:id="rId118" name="Check Box 159">
              <controlPr defaultSize="0" autoFill="0" autoLine="0" autoPict="0">
                <anchor moveWithCells="1">
                  <from>
                    <xdr:col>1</xdr:col>
                    <xdr:colOff>114300</xdr:colOff>
                    <xdr:row>48</xdr:row>
                    <xdr:rowOff>161925</xdr:rowOff>
                  </from>
                  <to>
                    <xdr:col>1</xdr:col>
                    <xdr:colOff>385763</xdr:colOff>
                    <xdr:row>50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81358-3187-43AD-A370-92B8EAF496BD}">
  <sheetPr>
    <pageSetUpPr fitToPage="1"/>
  </sheetPr>
  <dimension ref="A1:M44"/>
  <sheetViews>
    <sheetView workbookViewId="0">
      <selection activeCell="A10" sqref="A10"/>
    </sheetView>
  </sheetViews>
  <sheetFormatPr defaultRowHeight="14.25" x14ac:dyDescent="0.45"/>
  <cols>
    <col min="1" max="1" width="5.06640625" style="18" customWidth="1"/>
    <col min="2" max="3" width="9.06640625" style="18"/>
    <col min="4" max="4" width="19.796875" style="18" customWidth="1"/>
    <col min="5" max="5" width="17.9296875" style="18" customWidth="1"/>
    <col min="6" max="6" width="9.86328125" style="18" bestFit="1" customWidth="1"/>
    <col min="7" max="16384" width="9.06640625" style="18"/>
  </cols>
  <sheetData>
    <row r="1" spans="1:13" x14ac:dyDescent="0.45">
      <c r="A1" s="18" t="s">
        <v>63</v>
      </c>
    </row>
    <row r="2" spans="1:13" x14ac:dyDescent="0.45">
      <c r="A2" s="19" t="s">
        <v>64</v>
      </c>
    </row>
    <row r="3" spans="1:13" ht="14.65" thickBot="1" x14ac:dyDescent="0.5"/>
    <row r="4" spans="1:13" ht="14.65" thickBot="1" x14ac:dyDescent="0.5">
      <c r="F4" s="26" t="s">
        <v>55</v>
      </c>
      <c r="G4" s="26" t="s">
        <v>56</v>
      </c>
      <c r="H4" s="26" t="s">
        <v>57</v>
      </c>
      <c r="I4" s="26" t="s">
        <v>58</v>
      </c>
      <c r="J4" s="26" t="s">
        <v>59</v>
      </c>
      <c r="K4" s="26" t="s">
        <v>60</v>
      </c>
      <c r="L4" s="26" t="s">
        <v>61</v>
      </c>
      <c r="M4" s="26" t="s">
        <v>62</v>
      </c>
    </row>
    <row r="5" spans="1:13" ht="14.65" thickBot="1" x14ac:dyDescent="0.5"/>
    <row r="6" spans="1:13" ht="14.65" thickBot="1" x14ac:dyDescent="0.5">
      <c r="A6" s="18" t="s">
        <v>54</v>
      </c>
      <c r="F6" s="20">
        <v>4000</v>
      </c>
      <c r="G6" s="62">
        <f>F44</f>
        <v>3100</v>
      </c>
      <c r="H6" s="62">
        <f t="shared" ref="H6:M6" si="0">G44</f>
        <v>22200</v>
      </c>
      <c r="I6" s="62">
        <f t="shared" si="0"/>
        <v>27800</v>
      </c>
      <c r="J6" s="62">
        <f t="shared" si="0"/>
        <v>22900</v>
      </c>
      <c r="K6" s="62">
        <f t="shared" si="0"/>
        <v>18000</v>
      </c>
      <c r="L6" s="62">
        <f t="shared" si="0"/>
        <v>13600</v>
      </c>
      <c r="M6" s="62">
        <f t="shared" si="0"/>
        <v>8700</v>
      </c>
    </row>
    <row r="8" spans="1:13" x14ac:dyDescent="0.45">
      <c r="A8" s="21"/>
    </row>
    <row r="9" spans="1:13" ht="14.65" thickBot="1" x14ac:dyDescent="0.5"/>
    <row r="10" spans="1:13" x14ac:dyDescent="0.45">
      <c r="A10" s="18" t="s">
        <v>186</v>
      </c>
      <c r="F10" s="63">
        <v>12000</v>
      </c>
      <c r="G10" s="64">
        <v>12000</v>
      </c>
      <c r="H10" s="64">
        <v>12000</v>
      </c>
      <c r="I10" s="64">
        <v>12000</v>
      </c>
      <c r="J10" s="64">
        <v>12000</v>
      </c>
      <c r="K10" s="64">
        <v>12000</v>
      </c>
      <c r="L10" s="64">
        <v>12000</v>
      </c>
      <c r="M10" s="65">
        <v>12000</v>
      </c>
    </row>
    <row r="11" spans="1:13" ht="14.65" thickBot="1" x14ac:dyDescent="0.5">
      <c r="A11" s="18" t="s">
        <v>39</v>
      </c>
      <c r="F11" s="66">
        <v>5000</v>
      </c>
      <c r="G11" s="67">
        <v>5000</v>
      </c>
      <c r="H11" s="67">
        <v>5000</v>
      </c>
      <c r="I11" s="67">
        <v>5000</v>
      </c>
      <c r="J11" s="67">
        <v>5000</v>
      </c>
      <c r="K11" s="67">
        <v>5000</v>
      </c>
      <c r="L11" s="67">
        <v>5000</v>
      </c>
      <c r="M11" s="68">
        <v>5000</v>
      </c>
    </row>
    <row r="12" spans="1:13" x14ac:dyDescent="0.45">
      <c r="B12" s="18" t="s">
        <v>40</v>
      </c>
      <c r="F12" s="69">
        <f>F10-F11</f>
        <v>7000</v>
      </c>
      <c r="G12" s="69">
        <f t="shared" ref="G12:M12" si="1">G10-G11</f>
        <v>7000</v>
      </c>
      <c r="H12" s="69">
        <f t="shared" si="1"/>
        <v>7000</v>
      </c>
      <c r="I12" s="69">
        <f t="shared" si="1"/>
        <v>7000</v>
      </c>
      <c r="J12" s="69">
        <f t="shared" si="1"/>
        <v>7000</v>
      </c>
      <c r="K12" s="69">
        <f t="shared" si="1"/>
        <v>7000</v>
      </c>
      <c r="L12" s="69">
        <f t="shared" si="1"/>
        <v>7000</v>
      </c>
      <c r="M12" s="69">
        <f t="shared" si="1"/>
        <v>7000</v>
      </c>
    </row>
    <row r="13" spans="1:13" ht="14.65" thickBot="1" x14ac:dyDescent="0.5">
      <c r="F13" s="22"/>
    </row>
    <row r="14" spans="1:13" x14ac:dyDescent="0.45">
      <c r="A14" s="18" t="s">
        <v>41</v>
      </c>
      <c r="F14" s="63">
        <v>500</v>
      </c>
      <c r="G14" s="64">
        <v>500</v>
      </c>
      <c r="H14" s="64">
        <v>500</v>
      </c>
      <c r="I14" s="64">
        <v>500</v>
      </c>
      <c r="J14" s="64">
        <v>500</v>
      </c>
      <c r="K14" s="64">
        <v>500</v>
      </c>
      <c r="L14" s="64">
        <v>500</v>
      </c>
      <c r="M14" s="65">
        <v>500</v>
      </c>
    </row>
    <row r="15" spans="1:13" x14ac:dyDescent="0.45">
      <c r="A15" s="18" t="s">
        <v>42</v>
      </c>
      <c r="F15" s="70">
        <v>500</v>
      </c>
      <c r="G15" s="71">
        <v>500</v>
      </c>
      <c r="H15" s="71">
        <v>500</v>
      </c>
      <c r="I15" s="71">
        <v>500</v>
      </c>
      <c r="J15" s="71">
        <v>500</v>
      </c>
      <c r="K15" s="71">
        <v>500</v>
      </c>
      <c r="L15" s="71">
        <v>500</v>
      </c>
      <c r="M15" s="72">
        <v>500</v>
      </c>
    </row>
    <row r="16" spans="1:13" x14ac:dyDescent="0.45">
      <c r="A16" s="18" t="s">
        <v>43</v>
      </c>
      <c r="F16" s="70">
        <v>750</v>
      </c>
      <c r="G16" s="71">
        <v>750</v>
      </c>
      <c r="H16" s="71">
        <v>750</v>
      </c>
      <c r="I16" s="71">
        <v>750</v>
      </c>
      <c r="J16" s="71">
        <v>750</v>
      </c>
      <c r="K16" s="71">
        <v>750</v>
      </c>
      <c r="L16" s="71">
        <v>750</v>
      </c>
      <c r="M16" s="72">
        <v>750</v>
      </c>
    </row>
    <row r="17" spans="1:13" x14ac:dyDescent="0.45">
      <c r="A17" s="18" t="s">
        <v>44</v>
      </c>
      <c r="F17" s="70">
        <v>1000</v>
      </c>
      <c r="G17" s="71">
        <v>1000</v>
      </c>
      <c r="H17" s="71">
        <v>1000</v>
      </c>
      <c r="I17" s="71">
        <v>1000</v>
      </c>
      <c r="J17" s="71">
        <v>1000</v>
      </c>
      <c r="K17" s="71">
        <v>1000</v>
      </c>
      <c r="L17" s="71">
        <v>1000</v>
      </c>
      <c r="M17" s="72">
        <v>1000</v>
      </c>
    </row>
    <row r="18" spans="1:13" x14ac:dyDescent="0.45">
      <c r="A18" s="18" t="s">
        <v>45</v>
      </c>
      <c r="F18" s="70">
        <v>250</v>
      </c>
      <c r="G18" s="71">
        <v>250</v>
      </c>
      <c r="H18" s="71">
        <v>250</v>
      </c>
      <c r="I18" s="71">
        <v>250</v>
      </c>
      <c r="J18" s="71">
        <v>250</v>
      </c>
      <c r="K18" s="71">
        <v>250</v>
      </c>
      <c r="L18" s="71">
        <v>250</v>
      </c>
      <c r="M18" s="72">
        <v>250</v>
      </c>
    </row>
    <row r="19" spans="1:13" x14ac:dyDescent="0.45">
      <c r="A19" s="18" t="s">
        <v>46</v>
      </c>
      <c r="F19" s="70">
        <v>300</v>
      </c>
      <c r="G19" s="71">
        <v>300</v>
      </c>
      <c r="H19" s="71">
        <v>300</v>
      </c>
      <c r="I19" s="71">
        <v>300</v>
      </c>
      <c r="J19" s="71">
        <v>300</v>
      </c>
      <c r="K19" s="71">
        <v>300</v>
      </c>
      <c r="L19" s="71">
        <v>300</v>
      </c>
      <c r="M19" s="72">
        <v>300</v>
      </c>
    </row>
    <row r="20" spans="1:13" x14ac:dyDescent="0.45">
      <c r="A20" s="18" t="s">
        <v>47</v>
      </c>
      <c r="F20" s="70">
        <v>200</v>
      </c>
      <c r="G20" s="71">
        <v>200</v>
      </c>
      <c r="H20" s="71">
        <v>200</v>
      </c>
      <c r="I20" s="71">
        <v>200</v>
      </c>
      <c r="J20" s="71">
        <v>200</v>
      </c>
      <c r="K20" s="71">
        <v>200</v>
      </c>
      <c r="L20" s="71">
        <v>200</v>
      </c>
      <c r="M20" s="72">
        <v>200</v>
      </c>
    </row>
    <row r="21" spans="1:13" x14ac:dyDescent="0.45">
      <c r="A21" s="18" t="s">
        <v>48</v>
      </c>
      <c r="F21" s="70">
        <v>1500</v>
      </c>
      <c r="G21" s="71">
        <v>1500</v>
      </c>
      <c r="H21" s="71">
        <v>1500</v>
      </c>
      <c r="I21" s="71">
        <v>1500</v>
      </c>
      <c r="J21" s="71">
        <v>1500</v>
      </c>
      <c r="K21" s="71">
        <v>1500</v>
      </c>
      <c r="L21" s="71">
        <v>1500</v>
      </c>
      <c r="M21" s="72">
        <v>1500</v>
      </c>
    </row>
    <row r="22" spans="1:13" x14ac:dyDescent="0.45">
      <c r="A22" s="18" t="s">
        <v>49</v>
      </c>
      <c r="F22" s="70">
        <v>400</v>
      </c>
      <c r="G22" s="71">
        <v>400</v>
      </c>
      <c r="H22" s="71">
        <v>400</v>
      </c>
      <c r="I22" s="71">
        <v>400</v>
      </c>
      <c r="J22" s="71">
        <v>400</v>
      </c>
      <c r="K22" s="71">
        <v>400</v>
      </c>
      <c r="L22" s="71">
        <v>400</v>
      </c>
      <c r="M22" s="72">
        <v>400</v>
      </c>
    </row>
    <row r="23" spans="1:13" x14ac:dyDescent="0.45">
      <c r="A23" s="18" t="s">
        <v>50</v>
      </c>
      <c r="F23" s="70">
        <v>1000</v>
      </c>
      <c r="G23" s="71">
        <v>1000</v>
      </c>
      <c r="H23" s="71">
        <v>1000</v>
      </c>
      <c r="I23" s="71">
        <v>1000</v>
      </c>
      <c r="J23" s="71">
        <v>1000</v>
      </c>
      <c r="K23" s="71">
        <v>1000</v>
      </c>
      <c r="L23" s="71">
        <v>1000</v>
      </c>
      <c r="M23" s="72">
        <v>1000</v>
      </c>
    </row>
    <row r="24" spans="1:13" x14ac:dyDescent="0.45">
      <c r="A24" s="18" t="s">
        <v>51</v>
      </c>
      <c r="F24" s="70">
        <v>100</v>
      </c>
      <c r="G24" s="71">
        <v>100</v>
      </c>
      <c r="H24" s="71">
        <v>100</v>
      </c>
      <c r="I24" s="71">
        <v>100</v>
      </c>
      <c r="J24" s="71">
        <v>100</v>
      </c>
      <c r="K24" s="71">
        <v>100</v>
      </c>
      <c r="L24" s="71">
        <v>100</v>
      </c>
      <c r="M24" s="72">
        <v>100</v>
      </c>
    </row>
    <row r="25" spans="1:13" x14ac:dyDescent="0.45">
      <c r="A25" s="18" t="s">
        <v>52</v>
      </c>
      <c r="F25" s="70">
        <v>400</v>
      </c>
      <c r="G25" s="71">
        <v>400</v>
      </c>
      <c r="H25" s="71">
        <v>400</v>
      </c>
      <c r="I25" s="71">
        <v>400</v>
      </c>
      <c r="J25" s="71">
        <v>400</v>
      </c>
      <c r="K25" s="71">
        <v>400</v>
      </c>
      <c r="L25" s="71">
        <v>400</v>
      </c>
      <c r="M25" s="72">
        <v>400</v>
      </c>
    </row>
    <row r="26" spans="1:13" x14ac:dyDescent="0.45">
      <c r="A26" s="18" t="s">
        <v>53</v>
      </c>
      <c r="F26" s="70">
        <v>2000</v>
      </c>
      <c r="G26" s="71">
        <v>2000</v>
      </c>
      <c r="H26" s="71">
        <v>2000</v>
      </c>
      <c r="I26" s="71">
        <v>2000</v>
      </c>
      <c r="J26" s="71">
        <v>2000</v>
      </c>
      <c r="K26" s="71">
        <v>2000</v>
      </c>
      <c r="L26" s="71">
        <v>2000</v>
      </c>
      <c r="M26" s="72">
        <v>2000</v>
      </c>
    </row>
    <row r="27" spans="1:13" ht="14.65" thickBot="1" x14ac:dyDescent="0.5">
      <c r="A27" s="18" t="s">
        <v>69</v>
      </c>
      <c r="F27" s="66">
        <v>500</v>
      </c>
      <c r="G27" s="67">
        <v>500</v>
      </c>
      <c r="H27" s="67">
        <v>500</v>
      </c>
      <c r="I27" s="67">
        <v>500</v>
      </c>
      <c r="J27" s="67">
        <v>500</v>
      </c>
      <c r="K27" s="67">
        <v>500</v>
      </c>
      <c r="L27" s="67">
        <v>500</v>
      </c>
      <c r="M27" s="68">
        <v>500</v>
      </c>
    </row>
    <row r="28" spans="1:13" x14ac:dyDescent="0.45">
      <c r="F28" s="69">
        <f>SUM(F14:F27)</f>
        <v>9400</v>
      </c>
      <c r="G28" s="69">
        <f t="shared" ref="G28:M28" si="2">SUM(G14:G27)</f>
        <v>9400</v>
      </c>
      <c r="H28" s="69">
        <f t="shared" si="2"/>
        <v>9400</v>
      </c>
      <c r="I28" s="69">
        <f t="shared" si="2"/>
        <v>9400</v>
      </c>
      <c r="J28" s="69">
        <f t="shared" si="2"/>
        <v>9400</v>
      </c>
      <c r="K28" s="69">
        <f t="shared" si="2"/>
        <v>9400</v>
      </c>
      <c r="L28" s="69">
        <f t="shared" si="2"/>
        <v>9400</v>
      </c>
      <c r="M28" s="69">
        <f t="shared" si="2"/>
        <v>9400</v>
      </c>
    </row>
    <row r="30" spans="1:13" x14ac:dyDescent="0.45">
      <c r="A30" s="18" t="s">
        <v>70</v>
      </c>
      <c r="F30" s="23">
        <f>F12-F28</f>
        <v>-2400</v>
      </c>
      <c r="G30" s="23">
        <f t="shared" ref="G30:M30" si="3">G12-G28</f>
        <v>-2400</v>
      </c>
      <c r="H30" s="23">
        <f t="shared" si="3"/>
        <v>-2400</v>
      </c>
      <c r="I30" s="23">
        <f t="shared" si="3"/>
        <v>-2400</v>
      </c>
      <c r="J30" s="23">
        <f t="shared" si="3"/>
        <v>-2400</v>
      </c>
      <c r="K30" s="23">
        <f t="shared" si="3"/>
        <v>-2400</v>
      </c>
      <c r="L30" s="23">
        <f t="shared" si="3"/>
        <v>-2400</v>
      </c>
      <c r="M30" s="23">
        <f t="shared" si="3"/>
        <v>-2400</v>
      </c>
    </row>
    <row r="31" spans="1:13" ht="14.65" thickBot="1" x14ac:dyDescent="0.5"/>
    <row r="32" spans="1:13" x14ac:dyDescent="0.45">
      <c r="A32" s="18" t="s">
        <v>65</v>
      </c>
      <c r="F32" s="63">
        <v>2000</v>
      </c>
      <c r="G32" s="64">
        <v>2000</v>
      </c>
      <c r="H32" s="64">
        <v>2000</v>
      </c>
      <c r="I32" s="64">
        <v>2000</v>
      </c>
      <c r="J32" s="64">
        <v>2000</v>
      </c>
      <c r="K32" s="64">
        <v>2000</v>
      </c>
      <c r="L32" s="64">
        <v>2000</v>
      </c>
      <c r="M32" s="65">
        <v>2000</v>
      </c>
    </row>
    <row r="33" spans="1:13" x14ac:dyDescent="0.45">
      <c r="A33" s="18" t="s">
        <v>66</v>
      </c>
      <c r="F33" s="70">
        <v>2500</v>
      </c>
      <c r="G33" s="71">
        <v>2500</v>
      </c>
      <c r="H33" s="71">
        <v>2500</v>
      </c>
      <c r="I33" s="71">
        <v>2500</v>
      </c>
      <c r="J33" s="71">
        <v>2500</v>
      </c>
      <c r="K33" s="71">
        <v>2500</v>
      </c>
      <c r="L33" s="71">
        <v>2500</v>
      </c>
      <c r="M33" s="72">
        <v>2500</v>
      </c>
    </row>
    <row r="34" spans="1:13" ht="14.65" thickBot="1" x14ac:dyDescent="0.5">
      <c r="A34" s="18" t="s">
        <v>67</v>
      </c>
      <c r="F34" s="66">
        <v>3000</v>
      </c>
      <c r="G34" s="67">
        <v>3000</v>
      </c>
      <c r="H34" s="67">
        <v>3000</v>
      </c>
      <c r="I34" s="67">
        <v>3000</v>
      </c>
      <c r="J34" s="67">
        <v>3000</v>
      </c>
      <c r="K34" s="67">
        <v>3000</v>
      </c>
      <c r="L34" s="67">
        <v>3000</v>
      </c>
      <c r="M34" s="68">
        <v>3000</v>
      </c>
    </row>
    <row r="35" spans="1:13" ht="14.65" thickBot="1" x14ac:dyDescent="0.5">
      <c r="F35" s="73"/>
      <c r="G35" s="73"/>
      <c r="H35" s="73"/>
      <c r="I35" s="73"/>
      <c r="J35" s="73"/>
      <c r="K35" s="73"/>
      <c r="L35" s="73"/>
      <c r="M35" s="73"/>
    </row>
    <row r="36" spans="1:13" x14ac:dyDescent="0.45">
      <c r="A36" s="18" t="s">
        <v>71</v>
      </c>
      <c r="F36" s="63">
        <v>0</v>
      </c>
      <c r="G36" s="64">
        <v>0</v>
      </c>
      <c r="H36" s="64">
        <v>10000</v>
      </c>
      <c r="I36" s="64">
        <v>0</v>
      </c>
      <c r="J36" s="64">
        <v>0</v>
      </c>
      <c r="K36" s="64">
        <v>0</v>
      </c>
      <c r="L36" s="64">
        <v>0</v>
      </c>
      <c r="M36" s="65">
        <v>0</v>
      </c>
    </row>
    <row r="37" spans="1:13" x14ac:dyDescent="0.45">
      <c r="A37" s="18" t="s">
        <v>72</v>
      </c>
      <c r="F37" s="70">
        <v>0</v>
      </c>
      <c r="G37" s="71">
        <v>0</v>
      </c>
      <c r="H37" s="71">
        <v>0</v>
      </c>
      <c r="I37" s="71">
        <v>0</v>
      </c>
      <c r="J37" s="71">
        <v>0</v>
      </c>
      <c r="K37" s="71">
        <v>0</v>
      </c>
      <c r="L37" s="71">
        <v>0</v>
      </c>
      <c r="M37" s="72">
        <v>0</v>
      </c>
    </row>
    <row r="38" spans="1:13" x14ac:dyDescent="0.45">
      <c r="A38" s="18" t="s">
        <v>73</v>
      </c>
      <c r="F38" s="70">
        <v>0</v>
      </c>
      <c r="G38" s="71">
        <v>0</v>
      </c>
      <c r="H38" s="71">
        <v>1000</v>
      </c>
      <c r="I38" s="71">
        <v>1000</v>
      </c>
      <c r="J38" s="71">
        <v>1000</v>
      </c>
      <c r="K38" s="71">
        <v>1000</v>
      </c>
      <c r="L38" s="71">
        <v>1000</v>
      </c>
      <c r="M38" s="72">
        <v>1000</v>
      </c>
    </row>
    <row r="39" spans="1:13" x14ac:dyDescent="0.45">
      <c r="A39" s="18" t="s">
        <v>74</v>
      </c>
      <c r="F39" s="70">
        <v>0</v>
      </c>
      <c r="G39" s="71">
        <v>0</v>
      </c>
      <c r="H39" s="71">
        <v>500</v>
      </c>
      <c r="I39" s="71">
        <v>0</v>
      </c>
      <c r="J39" s="71">
        <v>0</v>
      </c>
      <c r="K39" s="71">
        <v>500</v>
      </c>
      <c r="L39" s="71">
        <v>0</v>
      </c>
      <c r="M39" s="72">
        <v>0</v>
      </c>
    </row>
    <row r="40" spans="1:13" x14ac:dyDescent="0.45">
      <c r="A40" s="18" t="s">
        <v>75</v>
      </c>
      <c r="F40" s="70">
        <v>0</v>
      </c>
      <c r="G40" s="71">
        <v>25000</v>
      </c>
      <c r="H40" s="71">
        <v>0</v>
      </c>
      <c r="I40" s="71">
        <v>0</v>
      </c>
      <c r="J40" s="71">
        <v>0</v>
      </c>
      <c r="K40" s="71">
        <v>0</v>
      </c>
      <c r="L40" s="71">
        <v>0</v>
      </c>
      <c r="M40" s="72">
        <v>0</v>
      </c>
    </row>
    <row r="41" spans="1:13" x14ac:dyDescent="0.45">
      <c r="A41" s="18" t="s">
        <v>76</v>
      </c>
      <c r="F41" s="70">
        <v>5000</v>
      </c>
      <c r="G41" s="71">
        <v>0</v>
      </c>
      <c r="H41" s="71">
        <v>0</v>
      </c>
      <c r="I41" s="71">
        <v>0</v>
      </c>
      <c r="J41" s="71">
        <v>0</v>
      </c>
      <c r="K41" s="71">
        <v>0</v>
      </c>
      <c r="L41" s="71">
        <v>0</v>
      </c>
      <c r="M41" s="72">
        <v>0</v>
      </c>
    </row>
    <row r="42" spans="1:13" ht="14.65" thickBot="1" x14ac:dyDescent="0.5">
      <c r="A42" s="18" t="s">
        <v>77</v>
      </c>
      <c r="F42" s="66">
        <v>0</v>
      </c>
      <c r="G42" s="67">
        <v>0</v>
      </c>
      <c r="H42" s="67">
        <v>0</v>
      </c>
      <c r="I42" s="67">
        <v>0</v>
      </c>
      <c r="J42" s="67">
        <v>0</v>
      </c>
      <c r="K42" s="67">
        <v>0</v>
      </c>
      <c r="L42" s="67">
        <v>0</v>
      </c>
      <c r="M42" s="68">
        <v>0</v>
      </c>
    </row>
    <row r="43" spans="1:13" ht="14.65" thickBot="1" x14ac:dyDescent="0.5">
      <c r="F43" s="25"/>
    </row>
    <row r="44" spans="1:13" ht="14.65" thickBot="1" x14ac:dyDescent="0.5">
      <c r="A44" s="27" t="s">
        <v>68</v>
      </c>
      <c r="B44" s="28"/>
      <c r="C44" s="28"/>
      <c r="D44" s="28"/>
      <c r="E44" s="28"/>
      <c r="F44" s="29">
        <f>F6+F30+F32-F33-F34+SUM(F36:F42)</f>
        <v>3100</v>
      </c>
      <c r="G44" s="29">
        <f t="shared" ref="G44:M44" si="4">G6+G30+G32-G33-G34+SUM(G36:G42)</f>
        <v>22200</v>
      </c>
      <c r="H44" s="29">
        <f t="shared" si="4"/>
        <v>27800</v>
      </c>
      <c r="I44" s="29">
        <f t="shared" si="4"/>
        <v>22900</v>
      </c>
      <c r="J44" s="29">
        <f t="shared" si="4"/>
        <v>18000</v>
      </c>
      <c r="K44" s="29">
        <f t="shared" si="4"/>
        <v>13600</v>
      </c>
      <c r="L44" s="29">
        <f t="shared" si="4"/>
        <v>8700</v>
      </c>
      <c r="M44" s="30">
        <f t="shared" si="4"/>
        <v>3800</v>
      </c>
    </row>
  </sheetData>
  <pageMargins left="0.7" right="0.7" top="0.75" bottom="0.75" header="0.3" footer="0.3"/>
  <pageSetup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EC889-61A3-44E0-960B-CCA47C63C72F}">
  <dimension ref="A1:M44"/>
  <sheetViews>
    <sheetView workbookViewId="0">
      <selection activeCell="A10" sqref="A10"/>
    </sheetView>
  </sheetViews>
  <sheetFormatPr defaultRowHeight="14.25" x14ac:dyDescent="0.45"/>
  <cols>
    <col min="1" max="1" width="5.06640625" style="18" customWidth="1"/>
    <col min="2" max="3" width="9.06640625" style="18"/>
    <col min="4" max="4" width="19.796875" style="18" customWidth="1"/>
    <col min="5" max="5" width="17.9296875" style="18" customWidth="1"/>
    <col min="6" max="6" width="9.86328125" style="18" bestFit="1" customWidth="1"/>
    <col min="7" max="16384" width="9.06640625" style="18"/>
  </cols>
  <sheetData>
    <row r="1" spans="1:13" x14ac:dyDescent="0.45">
      <c r="A1" s="18" t="s">
        <v>175</v>
      </c>
    </row>
    <row r="2" spans="1:13" x14ac:dyDescent="0.45">
      <c r="A2" s="19" t="s">
        <v>64</v>
      </c>
    </row>
    <row r="3" spans="1:13" ht="14.65" thickBot="1" x14ac:dyDescent="0.5"/>
    <row r="4" spans="1:13" ht="14.65" thickBot="1" x14ac:dyDescent="0.5">
      <c r="F4" s="26" t="s">
        <v>55</v>
      </c>
      <c r="G4" s="26" t="s">
        <v>56</v>
      </c>
      <c r="H4" s="26" t="s">
        <v>57</v>
      </c>
      <c r="I4" s="26" t="s">
        <v>58</v>
      </c>
      <c r="J4" s="26" t="s">
        <v>59</v>
      </c>
      <c r="K4" s="26" t="s">
        <v>60</v>
      </c>
      <c r="L4" s="26" t="s">
        <v>61</v>
      </c>
      <c r="M4" s="26" t="s">
        <v>62</v>
      </c>
    </row>
    <row r="5" spans="1:13" ht="14.65" thickBot="1" x14ac:dyDescent="0.5"/>
    <row r="6" spans="1:13" ht="14.65" thickBot="1" x14ac:dyDescent="0.5">
      <c r="A6" s="18" t="s">
        <v>54</v>
      </c>
      <c r="F6" s="20">
        <v>4000</v>
      </c>
      <c r="G6" s="62">
        <f>F44</f>
        <v>3100</v>
      </c>
      <c r="H6" s="62">
        <f t="shared" ref="H6:M6" si="0">G44</f>
        <v>22200</v>
      </c>
      <c r="I6" s="62">
        <f t="shared" si="0"/>
        <v>27800</v>
      </c>
      <c r="J6" s="62">
        <f t="shared" si="0"/>
        <v>22900</v>
      </c>
      <c r="K6" s="62">
        <f t="shared" si="0"/>
        <v>18000</v>
      </c>
      <c r="L6" s="62">
        <f t="shared" si="0"/>
        <v>13600</v>
      </c>
      <c r="M6" s="62">
        <f t="shared" si="0"/>
        <v>8700</v>
      </c>
    </row>
    <row r="8" spans="1:13" x14ac:dyDescent="0.45">
      <c r="A8" s="21"/>
    </row>
    <row r="9" spans="1:13" ht="14.65" thickBot="1" x14ac:dyDescent="0.5"/>
    <row r="10" spans="1:13" x14ac:dyDescent="0.45">
      <c r="A10" s="18" t="s">
        <v>186</v>
      </c>
      <c r="F10" s="63">
        <v>12000</v>
      </c>
      <c r="G10" s="64">
        <v>12000</v>
      </c>
      <c r="H10" s="64">
        <v>12000</v>
      </c>
      <c r="I10" s="64">
        <v>12000</v>
      </c>
      <c r="J10" s="64">
        <v>12000</v>
      </c>
      <c r="K10" s="64">
        <v>12000</v>
      </c>
      <c r="L10" s="64">
        <v>12000</v>
      </c>
      <c r="M10" s="65">
        <v>12000</v>
      </c>
    </row>
    <row r="11" spans="1:13" ht="14.65" thickBot="1" x14ac:dyDescent="0.5">
      <c r="A11" s="18" t="s">
        <v>39</v>
      </c>
      <c r="F11" s="66">
        <v>5000</v>
      </c>
      <c r="G11" s="67">
        <v>5000</v>
      </c>
      <c r="H11" s="67">
        <v>5000</v>
      </c>
      <c r="I11" s="67">
        <v>5000</v>
      </c>
      <c r="J11" s="67">
        <v>5000</v>
      </c>
      <c r="K11" s="67">
        <v>5000</v>
      </c>
      <c r="L11" s="67">
        <v>5000</v>
      </c>
      <c r="M11" s="68">
        <v>5000</v>
      </c>
    </row>
    <row r="12" spans="1:13" x14ac:dyDescent="0.45">
      <c r="B12" s="18" t="s">
        <v>40</v>
      </c>
      <c r="F12" s="69">
        <f>F10-F11</f>
        <v>7000</v>
      </c>
      <c r="G12" s="69">
        <f t="shared" ref="G12:M12" si="1">G10-G11</f>
        <v>7000</v>
      </c>
      <c r="H12" s="69">
        <f t="shared" si="1"/>
        <v>7000</v>
      </c>
      <c r="I12" s="69">
        <f t="shared" si="1"/>
        <v>7000</v>
      </c>
      <c r="J12" s="69">
        <f t="shared" si="1"/>
        <v>7000</v>
      </c>
      <c r="K12" s="69">
        <f t="shared" si="1"/>
        <v>7000</v>
      </c>
      <c r="L12" s="69">
        <f t="shared" si="1"/>
        <v>7000</v>
      </c>
      <c r="M12" s="69">
        <f t="shared" si="1"/>
        <v>7000</v>
      </c>
    </row>
    <row r="13" spans="1:13" ht="14.65" thickBot="1" x14ac:dyDescent="0.5">
      <c r="F13" s="22"/>
    </row>
    <row r="14" spans="1:13" x14ac:dyDescent="0.45">
      <c r="A14" s="18" t="s">
        <v>41</v>
      </c>
      <c r="F14" s="63">
        <v>500</v>
      </c>
      <c r="G14" s="64">
        <v>500</v>
      </c>
      <c r="H14" s="64">
        <v>500</v>
      </c>
      <c r="I14" s="64">
        <v>500</v>
      </c>
      <c r="J14" s="64">
        <v>500</v>
      </c>
      <c r="K14" s="64">
        <v>500</v>
      </c>
      <c r="L14" s="64">
        <v>500</v>
      </c>
      <c r="M14" s="65">
        <v>500</v>
      </c>
    </row>
    <row r="15" spans="1:13" x14ac:dyDescent="0.45">
      <c r="A15" s="18" t="s">
        <v>42</v>
      </c>
      <c r="F15" s="70">
        <v>500</v>
      </c>
      <c r="G15" s="71">
        <v>500</v>
      </c>
      <c r="H15" s="71">
        <v>500</v>
      </c>
      <c r="I15" s="71">
        <v>500</v>
      </c>
      <c r="J15" s="71">
        <v>500</v>
      </c>
      <c r="K15" s="71">
        <v>500</v>
      </c>
      <c r="L15" s="71">
        <v>500</v>
      </c>
      <c r="M15" s="72">
        <v>500</v>
      </c>
    </row>
    <row r="16" spans="1:13" x14ac:dyDescent="0.45">
      <c r="A16" s="18" t="s">
        <v>43</v>
      </c>
      <c r="F16" s="70">
        <v>750</v>
      </c>
      <c r="G16" s="71">
        <v>750</v>
      </c>
      <c r="H16" s="71">
        <v>750</v>
      </c>
      <c r="I16" s="71">
        <v>750</v>
      </c>
      <c r="J16" s="71">
        <v>750</v>
      </c>
      <c r="K16" s="71">
        <v>750</v>
      </c>
      <c r="L16" s="71">
        <v>750</v>
      </c>
      <c r="M16" s="72">
        <v>750</v>
      </c>
    </row>
    <row r="17" spans="1:13" x14ac:dyDescent="0.45">
      <c r="A17" s="18" t="s">
        <v>44</v>
      </c>
      <c r="F17" s="70">
        <v>1000</v>
      </c>
      <c r="G17" s="71">
        <v>1000</v>
      </c>
      <c r="H17" s="71">
        <v>1000</v>
      </c>
      <c r="I17" s="71">
        <v>1000</v>
      </c>
      <c r="J17" s="71">
        <v>1000</v>
      </c>
      <c r="K17" s="71">
        <v>1000</v>
      </c>
      <c r="L17" s="71">
        <v>1000</v>
      </c>
      <c r="M17" s="72">
        <v>1000</v>
      </c>
    </row>
    <row r="18" spans="1:13" x14ac:dyDescent="0.45">
      <c r="A18" s="18" t="s">
        <v>45</v>
      </c>
      <c r="F18" s="70">
        <v>250</v>
      </c>
      <c r="G18" s="71">
        <v>250</v>
      </c>
      <c r="H18" s="71">
        <v>250</v>
      </c>
      <c r="I18" s="71">
        <v>250</v>
      </c>
      <c r="J18" s="71">
        <v>250</v>
      </c>
      <c r="K18" s="71">
        <v>250</v>
      </c>
      <c r="L18" s="71">
        <v>250</v>
      </c>
      <c r="M18" s="72">
        <v>250</v>
      </c>
    </row>
    <row r="19" spans="1:13" x14ac:dyDescent="0.45">
      <c r="A19" s="18" t="s">
        <v>46</v>
      </c>
      <c r="F19" s="70">
        <v>300</v>
      </c>
      <c r="G19" s="71">
        <v>300</v>
      </c>
      <c r="H19" s="71">
        <v>300</v>
      </c>
      <c r="I19" s="71">
        <v>300</v>
      </c>
      <c r="J19" s="71">
        <v>300</v>
      </c>
      <c r="K19" s="71">
        <v>300</v>
      </c>
      <c r="L19" s="71">
        <v>300</v>
      </c>
      <c r="M19" s="72">
        <v>300</v>
      </c>
    </row>
    <row r="20" spans="1:13" x14ac:dyDescent="0.45">
      <c r="A20" s="18" t="s">
        <v>47</v>
      </c>
      <c r="F20" s="70">
        <v>200</v>
      </c>
      <c r="G20" s="71">
        <v>200</v>
      </c>
      <c r="H20" s="71">
        <v>200</v>
      </c>
      <c r="I20" s="71">
        <v>200</v>
      </c>
      <c r="J20" s="71">
        <v>200</v>
      </c>
      <c r="K20" s="71">
        <v>200</v>
      </c>
      <c r="L20" s="71">
        <v>200</v>
      </c>
      <c r="M20" s="72">
        <v>200</v>
      </c>
    </row>
    <row r="21" spans="1:13" x14ac:dyDescent="0.45">
      <c r="A21" s="18" t="s">
        <v>48</v>
      </c>
      <c r="F21" s="70">
        <v>1500</v>
      </c>
      <c r="G21" s="71">
        <v>1500</v>
      </c>
      <c r="H21" s="71">
        <v>1500</v>
      </c>
      <c r="I21" s="71">
        <v>1500</v>
      </c>
      <c r="J21" s="71">
        <v>1500</v>
      </c>
      <c r="K21" s="71">
        <v>1500</v>
      </c>
      <c r="L21" s="71">
        <v>1500</v>
      </c>
      <c r="M21" s="72">
        <v>1500</v>
      </c>
    </row>
    <row r="22" spans="1:13" x14ac:dyDescent="0.45">
      <c r="A22" s="18" t="s">
        <v>49</v>
      </c>
      <c r="F22" s="70">
        <v>400</v>
      </c>
      <c r="G22" s="71">
        <v>400</v>
      </c>
      <c r="H22" s="71">
        <v>400</v>
      </c>
      <c r="I22" s="71">
        <v>400</v>
      </c>
      <c r="J22" s="71">
        <v>400</v>
      </c>
      <c r="K22" s="71">
        <v>400</v>
      </c>
      <c r="L22" s="71">
        <v>400</v>
      </c>
      <c r="M22" s="72">
        <v>400</v>
      </c>
    </row>
    <row r="23" spans="1:13" x14ac:dyDescent="0.45">
      <c r="A23" s="18" t="s">
        <v>50</v>
      </c>
      <c r="F23" s="70">
        <v>1000</v>
      </c>
      <c r="G23" s="71">
        <v>1000</v>
      </c>
      <c r="H23" s="71">
        <v>1000</v>
      </c>
      <c r="I23" s="71">
        <v>1000</v>
      </c>
      <c r="J23" s="71">
        <v>1000</v>
      </c>
      <c r="K23" s="71">
        <v>1000</v>
      </c>
      <c r="L23" s="71">
        <v>1000</v>
      </c>
      <c r="M23" s="72">
        <v>1000</v>
      </c>
    </row>
    <row r="24" spans="1:13" x14ac:dyDescent="0.45">
      <c r="A24" s="18" t="s">
        <v>51</v>
      </c>
      <c r="F24" s="70">
        <v>100</v>
      </c>
      <c r="G24" s="71">
        <v>100</v>
      </c>
      <c r="H24" s="71">
        <v>100</v>
      </c>
      <c r="I24" s="71">
        <v>100</v>
      </c>
      <c r="J24" s="71">
        <v>100</v>
      </c>
      <c r="K24" s="71">
        <v>100</v>
      </c>
      <c r="L24" s="71">
        <v>100</v>
      </c>
      <c r="M24" s="72">
        <v>100</v>
      </c>
    </row>
    <row r="25" spans="1:13" x14ac:dyDescent="0.45">
      <c r="A25" s="18" t="s">
        <v>52</v>
      </c>
      <c r="F25" s="70">
        <v>400</v>
      </c>
      <c r="G25" s="71">
        <v>400</v>
      </c>
      <c r="H25" s="71">
        <v>400</v>
      </c>
      <c r="I25" s="71">
        <v>400</v>
      </c>
      <c r="J25" s="71">
        <v>400</v>
      </c>
      <c r="K25" s="71">
        <v>400</v>
      </c>
      <c r="L25" s="71">
        <v>400</v>
      </c>
      <c r="M25" s="72">
        <v>400</v>
      </c>
    </row>
    <row r="26" spans="1:13" x14ac:dyDescent="0.45">
      <c r="A26" s="18" t="s">
        <v>53</v>
      </c>
      <c r="F26" s="70">
        <v>2000</v>
      </c>
      <c r="G26" s="71">
        <v>2000</v>
      </c>
      <c r="H26" s="71">
        <v>2000</v>
      </c>
      <c r="I26" s="71">
        <v>2000</v>
      </c>
      <c r="J26" s="71">
        <v>2000</v>
      </c>
      <c r="K26" s="71">
        <v>2000</v>
      </c>
      <c r="L26" s="71">
        <v>2000</v>
      </c>
      <c r="M26" s="72">
        <v>2000</v>
      </c>
    </row>
    <row r="27" spans="1:13" ht="14.65" thickBot="1" x14ac:dyDescent="0.5">
      <c r="A27" s="18" t="s">
        <v>69</v>
      </c>
      <c r="F27" s="66">
        <v>500</v>
      </c>
      <c r="G27" s="67">
        <v>500</v>
      </c>
      <c r="H27" s="67">
        <v>500</v>
      </c>
      <c r="I27" s="67">
        <v>500</v>
      </c>
      <c r="J27" s="67">
        <v>500</v>
      </c>
      <c r="K27" s="67">
        <v>500</v>
      </c>
      <c r="L27" s="67">
        <v>500</v>
      </c>
      <c r="M27" s="68">
        <v>500</v>
      </c>
    </row>
    <row r="28" spans="1:13" x14ac:dyDescent="0.45">
      <c r="F28" s="69">
        <f>SUM(F14:F27)</f>
        <v>9400</v>
      </c>
      <c r="G28" s="69">
        <f t="shared" ref="G28:M28" si="2">SUM(G14:G27)</f>
        <v>9400</v>
      </c>
      <c r="H28" s="69">
        <f t="shared" si="2"/>
        <v>9400</v>
      </c>
      <c r="I28" s="69">
        <f t="shared" si="2"/>
        <v>9400</v>
      </c>
      <c r="J28" s="69">
        <f t="shared" si="2"/>
        <v>9400</v>
      </c>
      <c r="K28" s="69">
        <f t="shared" si="2"/>
        <v>9400</v>
      </c>
      <c r="L28" s="69">
        <f t="shared" si="2"/>
        <v>9400</v>
      </c>
      <c r="M28" s="69">
        <f t="shared" si="2"/>
        <v>9400</v>
      </c>
    </row>
    <row r="30" spans="1:13" x14ac:dyDescent="0.45">
      <c r="A30" s="18" t="s">
        <v>70</v>
      </c>
      <c r="F30" s="23">
        <f>F12-F28</f>
        <v>-2400</v>
      </c>
      <c r="G30" s="23">
        <f t="shared" ref="G30:M30" si="3">G12-G28</f>
        <v>-2400</v>
      </c>
      <c r="H30" s="23">
        <f t="shared" si="3"/>
        <v>-2400</v>
      </c>
      <c r="I30" s="23">
        <f t="shared" si="3"/>
        <v>-2400</v>
      </c>
      <c r="J30" s="23">
        <f t="shared" si="3"/>
        <v>-2400</v>
      </c>
      <c r="K30" s="23">
        <f t="shared" si="3"/>
        <v>-2400</v>
      </c>
      <c r="L30" s="23">
        <f t="shared" si="3"/>
        <v>-2400</v>
      </c>
      <c r="M30" s="23">
        <f t="shared" si="3"/>
        <v>-2400</v>
      </c>
    </row>
    <row r="31" spans="1:13" ht="14.65" thickBot="1" x14ac:dyDescent="0.5"/>
    <row r="32" spans="1:13" x14ac:dyDescent="0.45">
      <c r="A32" s="18" t="s">
        <v>65</v>
      </c>
      <c r="F32" s="63">
        <v>2000</v>
      </c>
      <c r="G32" s="64">
        <v>2000</v>
      </c>
      <c r="H32" s="64">
        <v>2000</v>
      </c>
      <c r="I32" s="64">
        <v>2000</v>
      </c>
      <c r="J32" s="64">
        <v>2000</v>
      </c>
      <c r="K32" s="64">
        <v>2000</v>
      </c>
      <c r="L32" s="64">
        <v>2000</v>
      </c>
      <c r="M32" s="65">
        <v>2000</v>
      </c>
    </row>
    <row r="33" spans="1:13" x14ac:dyDescent="0.45">
      <c r="A33" s="18" t="s">
        <v>66</v>
      </c>
      <c r="F33" s="70">
        <v>2500</v>
      </c>
      <c r="G33" s="71">
        <v>2500</v>
      </c>
      <c r="H33" s="71">
        <v>2500</v>
      </c>
      <c r="I33" s="71">
        <v>2500</v>
      </c>
      <c r="J33" s="71">
        <v>2500</v>
      </c>
      <c r="K33" s="71">
        <v>2500</v>
      </c>
      <c r="L33" s="71">
        <v>2500</v>
      </c>
      <c r="M33" s="72">
        <v>2500</v>
      </c>
    </row>
    <row r="34" spans="1:13" ht="14.65" thickBot="1" x14ac:dyDescent="0.5">
      <c r="A34" s="18" t="s">
        <v>67</v>
      </c>
      <c r="F34" s="66">
        <v>3000</v>
      </c>
      <c r="G34" s="67">
        <v>3000</v>
      </c>
      <c r="H34" s="67">
        <v>3000</v>
      </c>
      <c r="I34" s="67">
        <v>3000</v>
      </c>
      <c r="J34" s="67">
        <v>3000</v>
      </c>
      <c r="K34" s="67">
        <v>3000</v>
      </c>
      <c r="L34" s="67">
        <v>3000</v>
      </c>
      <c r="M34" s="68">
        <v>3000</v>
      </c>
    </row>
    <row r="35" spans="1:13" ht="14.65" thickBot="1" x14ac:dyDescent="0.5">
      <c r="F35" s="73"/>
      <c r="G35" s="73"/>
      <c r="H35" s="73"/>
      <c r="I35" s="73"/>
      <c r="J35" s="73"/>
      <c r="K35" s="73"/>
      <c r="L35" s="73"/>
      <c r="M35" s="73"/>
    </row>
    <row r="36" spans="1:13" x14ac:dyDescent="0.45">
      <c r="A36" s="18" t="s">
        <v>71</v>
      </c>
      <c r="F36" s="63">
        <v>0</v>
      </c>
      <c r="G36" s="64">
        <v>0</v>
      </c>
      <c r="H36" s="64">
        <v>10000</v>
      </c>
      <c r="I36" s="64">
        <v>0</v>
      </c>
      <c r="J36" s="64">
        <v>0</v>
      </c>
      <c r="K36" s="64">
        <v>0</v>
      </c>
      <c r="L36" s="64">
        <v>0</v>
      </c>
      <c r="M36" s="65">
        <v>0</v>
      </c>
    </row>
    <row r="37" spans="1:13" x14ac:dyDescent="0.45">
      <c r="A37" s="18" t="s">
        <v>72</v>
      </c>
      <c r="F37" s="70">
        <v>0</v>
      </c>
      <c r="G37" s="71">
        <v>0</v>
      </c>
      <c r="H37" s="71">
        <v>0</v>
      </c>
      <c r="I37" s="71">
        <v>0</v>
      </c>
      <c r="J37" s="71">
        <v>0</v>
      </c>
      <c r="K37" s="71">
        <v>0</v>
      </c>
      <c r="L37" s="71">
        <v>0</v>
      </c>
      <c r="M37" s="72">
        <v>0</v>
      </c>
    </row>
    <row r="38" spans="1:13" x14ac:dyDescent="0.45">
      <c r="A38" s="18" t="s">
        <v>73</v>
      </c>
      <c r="F38" s="70">
        <v>0</v>
      </c>
      <c r="G38" s="71">
        <v>0</v>
      </c>
      <c r="H38" s="71">
        <v>1000</v>
      </c>
      <c r="I38" s="71">
        <v>1000</v>
      </c>
      <c r="J38" s="71">
        <v>1000</v>
      </c>
      <c r="K38" s="71">
        <v>1000</v>
      </c>
      <c r="L38" s="71">
        <v>1000</v>
      </c>
      <c r="M38" s="72">
        <v>1000</v>
      </c>
    </row>
    <row r="39" spans="1:13" x14ac:dyDescent="0.45">
      <c r="A39" s="18" t="s">
        <v>74</v>
      </c>
      <c r="F39" s="70">
        <v>0</v>
      </c>
      <c r="G39" s="71">
        <v>0</v>
      </c>
      <c r="H39" s="71">
        <v>500</v>
      </c>
      <c r="I39" s="71">
        <v>0</v>
      </c>
      <c r="J39" s="71">
        <v>0</v>
      </c>
      <c r="K39" s="71">
        <v>500</v>
      </c>
      <c r="L39" s="71">
        <v>0</v>
      </c>
      <c r="M39" s="72">
        <v>0</v>
      </c>
    </row>
    <row r="40" spans="1:13" x14ac:dyDescent="0.45">
      <c r="A40" s="18" t="s">
        <v>75</v>
      </c>
      <c r="F40" s="70">
        <v>0</v>
      </c>
      <c r="G40" s="71">
        <v>25000</v>
      </c>
      <c r="H40" s="71">
        <v>0</v>
      </c>
      <c r="I40" s="71">
        <v>0</v>
      </c>
      <c r="J40" s="71">
        <v>0</v>
      </c>
      <c r="K40" s="71">
        <v>0</v>
      </c>
      <c r="L40" s="71">
        <v>0</v>
      </c>
      <c r="M40" s="72">
        <v>0</v>
      </c>
    </row>
    <row r="41" spans="1:13" x14ac:dyDescent="0.45">
      <c r="A41" s="18" t="s">
        <v>76</v>
      </c>
      <c r="F41" s="70">
        <v>5000</v>
      </c>
      <c r="G41" s="71">
        <v>0</v>
      </c>
      <c r="H41" s="71">
        <v>0</v>
      </c>
      <c r="I41" s="71">
        <v>0</v>
      </c>
      <c r="J41" s="71">
        <v>0</v>
      </c>
      <c r="K41" s="71">
        <v>0</v>
      </c>
      <c r="L41" s="71">
        <v>0</v>
      </c>
      <c r="M41" s="72">
        <v>0</v>
      </c>
    </row>
    <row r="42" spans="1:13" ht="14.65" thickBot="1" x14ac:dyDescent="0.5">
      <c r="A42" s="18" t="s">
        <v>77</v>
      </c>
      <c r="F42" s="66">
        <v>0</v>
      </c>
      <c r="G42" s="67">
        <v>0</v>
      </c>
      <c r="H42" s="67">
        <v>0</v>
      </c>
      <c r="I42" s="67">
        <v>0</v>
      </c>
      <c r="J42" s="67">
        <v>0</v>
      </c>
      <c r="K42" s="67">
        <v>0</v>
      </c>
      <c r="L42" s="67">
        <v>0</v>
      </c>
      <c r="M42" s="68">
        <v>0</v>
      </c>
    </row>
    <row r="43" spans="1:13" ht="14.65" thickBot="1" x14ac:dyDescent="0.5">
      <c r="F43" s="25"/>
    </row>
    <row r="44" spans="1:13" ht="14.65" thickBot="1" x14ac:dyDescent="0.5">
      <c r="A44" s="27" t="s">
        <v>68</v>
      </c>
      <c r="B44" s="28"/>
      <c r="C44" s="28"/>
      <c r="D44" s="28"/>
      <c r="E44" s="28"/>
      <c r="F44" s="29">
        <f>F6+F30+F32-F33-F34+SUM(F36:F42)</f>
        <v>3100</v>
      </c>
      <c r="G44" s="29">
        <f t="shared" ref="G44:M44" si="4">G6+G30+G32-G33-G34+SUM(G36:G42)</f>
        <v>22200</v>
      </c>
      <c r="H44" s="29">
        <f t="shared" si="4"/>
        <v>27800</v>
      </c>
      <c r="I44" s="29">
        <f t="shared" si="4"/>
        <v>22900</v>
      </c>
      <c r="J44" s="29">
        <f t="shared" si="4"/>
        <v>18000</v>
      </c>
      <c r="K44" s="29">
        <f t="shared" si="4"/>
        <v>13600</v>
      </c>
      <c r="L44" s="29">
        <f t="shared" si="4"/>
        <v>8700</v>
      </c>
      <c r="M44" s="30">
        <f t="shared" si="4"/>
        <v>3800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5177-6F28-484D-8683-573441BC8D83}">
  <dimension ref="A1:M44"/>
  <sheetViews>
    <sheetView topLeftCell="A10" workbookViewId="0">
      <selection activeCell="D14" sqref="D14"/>
    </sheetView>
  </sheetViews>
  <sheetFormatPr defaultRowHeight="14.25" x14ac:dyDescent="0.45"/>
  <cols>
    <col min="1" max="1" width="5.06640625" style="18" customWidth="1"/>
    <col min="2" max="3" width="9.06640625" style="18"/>
    <col min="4" max="4" width="19.796875" style="18" customWidth="1"/>
    <col min="5" max="5" width="17.9296875" style="18" customWidth="1"/>
    <col min="6" max="6" width="9.86328125" style="18" bestFit="1" customWidth="1"/>
    <col min="7" max="16384" width="9.06640625" style="18"/>
  </cols>
  <sheetData>
    <row r="1" spans="1:13" x14ac:dyDescent="0.45">
      <c r="A1" s="18" t="s">
        <v>175</v>
      </c>
    </row>
    <row r="2" spans="1:13" x14ac:dyDescent="0.45">
      <c r="A2" s="19" t="s">
        <v>64</v>
      </c>
    </row>
    <row r="3" spans="1:13" ht="14.65" thickBot="1" x14ac:dyDescent="0.5"/>
    <row r="4" spans="1:13" ht="14.65" thickBot="1" x14ac:dyDescent="0.5">
      <c r="F4" s="26" t="s">
        <v>55</v>
      </c>
      <c r="G4" s="26" t="s">
        <v>56</v>
      </c>
      <c r="H4" s="26" t="s">
        <v>57</v>
      </c>
      <c r="I4" s="26" t="s">
        <v>58</v>
      </c>
      <c r="J4" s="26" t="s">
        <v>59</v>
      </c>
      <c r="K4" s="26" t="s">
        <v>60</v>
      </c>
      <c r="L4" s="26" t="s">
        <v>61</v>
      </c>
      <c r="M4" s="26" t="s">
        <v>62</v>
      </c>
    </row>
    <row r="5" spans="1:13" ht="14.65" thickBot="1" x14ac:dyDescent="0.5"/>
    <row r="6" spans="1:13" ht="14.65" thickBot="1" x14ac:dyDescent="0.5">
      <c r="A6" s="18" t="s">
        <v>54</v>
      </c>
      <c r="F6" s="133">
        <f>'Cash Flow Actuals'!F6-'Cash Flow Budget'!F6</f>
        <v>0</v>
      </c>
      <c r="G6" s="134">
        <f>'Cash Flow Actuals'!G6-'Cash Flow Budget'!G6</f>
        <v>0</v>
      </c>
      <c r="H6" s="134">
        <f>'Cash Flow Actuals'!H6-'Cash Flow Budget'!H6</f>
        <v>0</v>
      </c>
      <c r="I6" s="134">
        <f>'Cash Flow Actuals'!I6-'Cash Flow Budget'!I6</f>
        <v>0</v>
      </c>
      <c r="J6" s="134">
        <f>'Cash Flow Actuals'!J6-'Cash Flow Budget'!J6</f>
        <v>0</v>
      </c>
      <c r="K6" s="134">
        <f>'Cash Flow Actuals'!K6-'Cash Flow Budget'!K6</f>
        <v>0</v>
      </c>
      <c r="L6" s="134">
        <f>'Cash Flow Actuals'!L6-'Cash Flow Budget'!L6</f>
        <v>0</v>
      </c>
      <c r="M6" s="135">
        <f>'Cash Flow Actuals'!M6-'Cash Flow Budget'!M6</f>
        <v>0</v>
      </c>
    </row>
    <row r="8" spans="1:13" x14ac:dyDescent="0.45">
      <c r="A8" s="21"/>
    </row>
    <row r="9" spans="1:13" ht="14.65" thickBot="1" x14ac:dyDescent="0.5"/>
    <row r="10" spans="1:13" x14ac:dyDescent="0.45">
      <c r="A10" s="18" t="s">
        <v>186</v>
      </c>
      <c r="F10" s="136">
        <f>'Cash Flow Actuals'!F10-'Cash Flow Budget'!F10</f>
        <v>0</v>
      </c>
      <c r="G10" s="137">
        <f>'Cash Flow Actuals'!G10-'Cash Flow Budget'!G10</f>
        <v>0</v>
      </c>
      <c r="H10" s="137">
        <f>'Cash Flow Actuals'!H10-'Cash Flow Budget'!H10</f>
        <v>0</v>
      </c>
      <c r="I10" s="137">
        <f>'Cash Flow Actuals'!I10-'Cash Flow Budget'!I10</f>
        <v>0</v>
      </c>
      <c r="J10" s="137">
        <f>'Cash Flow Actuals'!J10-'Cash Flow Budget'!J10</f>
        <v>0</v>
      </c>
      <c r="K10" s="137">
        <f>'Cash Flow Actuals'!K10-'Cash Flow Budget'!K10</f>
        <v>0</v>
      </c>
      <c r="L10" s="137">
        <f>'Cash Flow Actuals'!L10-'Cash Flow Budget'!L10</f>
        <v>0</v>
      </c>
      <c r="M10" s="138">
        <f>'Cash Flow Actuals'!M10-'Cash Flow Budget'!M10</f>
        <v>0</v>
      </c>
    </row>
    <row r="11" spans="1:13" ht="14.65" thickBot="1" x14ac:dyDescent="0.5">
      <c r="A11" s="18" t="s">
        <v>39</v>
      </c>
      <c r="F11" s="139">
        <f>'Cash Flow Actuals'!F11-'Cash Flow Budget'!F11</f>
        <v>0</v>
      </c>
      <c r="G11" s="140">
        <f>'Cash Flow Actuals'!G11-'Cash Flow Budget'!G11</f>
        <v>0</v>
      </c>
      <c r="H11" s="140">
        <f>'Cash Flow Actuals'!H11-'Cash Flow Budget'!H11</f>
        <v>0</v>
      </c>
      <c r="I11" s="140">
        <f>'Cash Flow Actuals'!I11-'Cash Flow Budget'!I11</f>
        <v>0</v>
      </c>
      <c r="J11" s="140">
        <f>'Cash Flow Actuals'!J11-'Cash Flow Budget'!J11</f>
        <v>0</v>
      </c>
      <c r="K11" s="140">
        <f>'Cash Flow Actuals'!K11-'Cash Flow Budget'!K11</f>
        <v>0</v>
      </c>
      <c r="L11" s="140">
        <f>'Cash Flow Actuals'!L11-'Cash Flow Budget'!L11</f>
        <v>0</v>
      </c>
      <c r="M11" s="141">
        <f>'Cash Flow Actuals'!M11-'Cash Flow Budget'!M11</f>
        <v>0</v>
      </c>
    </row>
    <row r="12" spans="1:13" x14ac:dyDescent="0.45">
      <c r="B12" s="18" t="s">
        <v>40</v>
      </c>
      <c r="F12" s="132">
        <f>F10-F11</f>
        <v>0</v>
      </c>
      <c r="G12" s="132">
        <f t="shared" ref="G12:M12" si="0">G10-G11</f>
        <v>0</v>
      </c>
      <c r="H12" s="132">
        <f t="shared" si="0"/>
        <v>0</v>
      </c>
      <c r="I12" s="132">
        <f t="shared" si="0"/>
        <v>0</v>
      </c>
      <c r="J12" s="132">
        <f t="shared" si="0"/>
        <v>0</v>
      </c>
      <c r="K12" s="132">
        <f t="shared" si="0"/>
        <v>0</v>
      </c>
      <c r="L12" s="132">
        <f t="shared" si="0"/>
        <v>0</v>
      </c>
      <c r="M12" s="132">
        <f t="shared" si="0"/>
        <v>0</v>
      </c>
    </row>
    <row r="13" spans="1:13" ht="14.65" thickBot="1" x14ac:dyDescent="0.5">
      <c r="F13" s="22"/>
      <c r="G13" s="22"/>
      <c r="H13" s="22"/>
      <c r="I13" s="22"/>
      <c r="J13" s="22"/>
      <c r="K13" s="22"/>
      <c r="L13" s="22"/>
      <c r="M13" s="22"/>
    </row>
    <row r="14" spans="1:13" x14ac:dyDescent="0.45">
      <c r="A14" s="18" t="s">
        <v>41</v>
      </c>
      <c r="F14" s="136">
        <f>'Cash Flow Actuals'!F14-'Cash Flow Budget'!F14</f>
        <v>0</v>
      </c>
      <c r="G14" s="137">
        <f>'Cash Flow Actuals'!G14-'Cash Flow Budget'!G14</f>
        <v>0</v>
      </c>
      <c r="H14" s="137">
        <f>'Cash Flow Actuals'!H14-'Cash Flow Budget'!H14</f>
        <v>0</v>
      </c>
      <c r="I14" s="137">
        <f>'Cash Flow Actuals'!I14-'Cash Flow Budget'!I14</f>
        <v>0</v>
      </c>
      <c r="J14" s="137">
        <f>'Cash Flow Actuals'!J14-'Cash Flow Budget'!J14</f>
        <v>0</v>
      </c>
      <c r="K14" s="137">
        <f>'Cash Flow Actuals'!K14-'Cash Flow Budget'!K14</f>
        <v>0</v>
      </c>
      <c r="L14" s="137">
        <f>'Cash Flow Actuals'!L14-'Cash Flow Budget'!L14</f>
        <v>0</v>
      </c>
      <c r="M14" s="138">
        <f>'Cash Flow Actuals'!M14-'Cash Flow Budget'!M14</f>
        <v>0</v>
      </c>
    </row>
    <row r="15" spans="1:13" x14ac:dyDescent="0.45">
      <c r="A15" s="18" t="s">
        <v>42</v>
      </c>
      <c r="F15" s="142">
        <f>'Cash Flow Actuals'!F15-'Cash Flow Budget'!F15</f>
        <v>0</v>
      </c>
      <c r="G15" s="143">
        <f>'Cash Flow Actuals'!G15-'Cash Flow Budget'!G15</f>
        <v>0</v>
      </c>
      <c r="H15" s="143">
        <f>'Cash Flow Actuals'!H15-'Cash Flow Budget'!H15</f>
        <v>0</v>
      </c>
      <c r="I15" s="143">
        <f>'Cash Flow Actuals'!I15-'Cash Flow Budget'!I15</f>
        <v>0</v>
      </c>
      <c r="J15" s="143">
        <f>'Cash Flow Actuals'!J15-'Cash Flow Budget'!J15</f>
        <v>0</v>
      </c>
      <c r="K15" s="143">
        <f>'Cash Flow Actuals'!K15-'Cash Flow Budget'!K15</f>
        <v>0</v>
      </c>
      <c r="L15" s="143">
        <f>'Cash Flow Actuals'!L15-'Cash Flow Budget'!L15</f>
        <v>0</v>
      </c>
      <c r="M15" s="144">
        <f>'Cash Flow Actuals'!M15-'Cash Flow Budget'!M15</f>
        <v>0</v>
      </c>
    </row>
    <row r="16" spans="1:13" x14ac:dyDescent="0.45">
      <c r="A16" s="18" t="s">
        <v>43</v>
      </c>
      <c r="F16" s="142">
        <f>'Cash Flow Actuals'!F16-'Cash Flow Budget'!F16</f>
        <v>0</v>
      </c>
      <c r="G16" s="143">
        <f>'Cash Flow Actuals'!G16-'Cash Flow Budget'!G16</f>
        <v>0</v>
      </c>
      <c r="H16" s="143">
        <f>'Cash Flow Actuals'!H16-'Cash Flow Budget'!H16</f>
        <v>0</v>
      </c>
      <c r="I16" s="143">
        <f>'Cash Flow Actuals'!I16-'Cash Flow Budget'!I16</f>
        <v>0</v>
      </c>
      <c r="J16" s="143">
        <f>'Cash Flow Actuals'!J16-'Cash Flow Budget'!J16</f>
        <v>0</v>
      </c>
      <c r="K16" s="143">
        <f>'Cash Flow Actuals'!K16-'Cash Flow Budget'!K16</f>
        <v>0</v>
      </c>
      <c r="L16" s="143">
        <f>'Cash Flow Actuals'!L16-'Cash Flow Budget'!L16</f>
        <v>0</v>
      </c>
      <c r="M16" s="144">
        <f>'Cash Flow Actuals'!M16-'Cash Flow Budget'!M16</f>
        <v>0</v>
      </c>
    </row>
    <row r="17" spans="1:13" x14ac:dyDescent="0.45">
      <c r="A17" s="18" t="s">
        <v>44</v>
      </c>
      <c r="F17" s="142">
        <f>'Cash Flow Actuals'!F17-'Cash Flow Budget'!F17</f>
        <v>0</v>
      </c>
      <c r="G17" s="143">
        <f>'Cash Flow Actuals'!G17-'Cash Flow Budget'!G17</f>
        <v>0</v>
      </c>
      <c r="H17" s="143">
        <f>'Cash Flow Actuals'!H17-'Cash Flow Budget'!H17</f>
        <v>0</v>
      </c>
      <c r="I17" s="143">
        <f>'Cash Flow Actuals'!I17-'Cash Flow Budget'!I17</f>
        <v>0</v>
      </c>
      <c r="J17" s="143">
        <f>'Cash Flow Actuals'!J17-'Cash Flow Budget'!J17</f>
        <v>0</v>
      </c>
      <c r="K17" s="143">
        <f>'Cash Flow Actuals'!K17-'Cash Flow Budget'!K17</f>
        <v>0</v>
      </c>
      <c r="L17" s="143">
        <f>'Cash Flow Actuals'!L17-'Cash Flow Budget'!L17</f>
        <v>0</v>
      </c>
      <c r="M17" s="144">
        <f>'Cash Flow Actuals'!M17-'Cash Flow Budget'!M17</f>
        <v>0</v>
      </c>
    </row>
    <row r="18" spans="1:13" x14ac:dyDescent="0.45">
      <c r="A18" s="18" t="s">
        <v>45</v>
      </c>
      <c r="F18" s="142">
        <f>'Cash Flow Actuals'!F18-'Cash Flow Budget'!F18</f>
        <v>0</v>
      </c>
      <c r="G18" s="143">
        <f>'Cash Flow Actuals'!G18-'Cash Flow Budget'!G18</f>
        <v>0</v>
      </c>
      <c r="H18" s="143">
        <f>'Cash Flow Actuals'!H18-'Cash Flow Budget'!H18</f>
        <v>0</v>
      </c>
      <c r="I18" s="143">
        <f>'Cash Flow Actuals'!I18-'Cash Flow Budget'!I18</f>
        <v>0</v>
      </c>
      <c r="J18" s="143">
        <f>'Cash Flow Actuals'!J18-'Cash Flow Budget'!J18</f>
        <v>0</v>
      </c>
      <c r="K18" s="143">
        <f>'Cash Flow Actuals'!K18-'Cash Flow Budget'!K18</f>
        <v>0</v>
      </c>
      <c r="L18" s="143">
        <f>'Cash Flow Actuals'!L18-'Cash Flow Budget'!L18</f>
        <v>0</v>
      </c>
      <c r="M18" s="144">
        <f>'Cash Flow Actuals'!M18-'Cash Flow Budget'!M18</f>
        <v>0</v>
      </c>
    </row>
    <row r="19" spans="1:13" x14ac:dyDescent="0.45">
      <c r="A19" s="18" t="s">
        <v>46</v>
      </c>
      <c r="F19" s="142">
        <f>'Cash Flow Actuals'!F19-'Cash Flow Budget'!F19</f>
        <v>0</v>
      </c>
      <c r="G19" s="143">
        <f>'Cash Flow Actuals'!G19-'Cash Flow Budget'!G19</f>
        <v>0</v>
      </c>
      <c r="H19" s="143">
        <f>'Cash Flow Actuals'!H19-'Cash Flow Budget'!H19</f>
        <v>0</v>
      </c>
      <c r="I19" s="143">
        <f>'Cash Flow Actuals'!I19-'Cash Flow Budget'!I19</f>
        <v>0</v>
      </c>
      <c r="J19" s="143">
        <f>'Cash Flow Actuals'!J19-'Cash Flow Budget'!J19</f>
        <v>0</v>
      </c>
      <c r="K19" s="143">
        <f>'Cash Flow Actuals'!K19-'Cash Flow Budget'!K19</f>
        <v>0</v>
      </c>
      <c r="L19" s="143">
        <f>'Cash Flow Actuals'!L19-'Cash Flow Budget'!L19</f>
        <v>0</v>
      </c>
      <c r="M19" s="144">
        <f>'Cash Flow Actuals'!M19-'Cash Flow Budget'!M19</f>
        <v>0</v>
      </c>
    </row>
    <row r="20" spans="1:13" x14ac:dyDescent="0.45">
      <c r="A20" s="18" t="s">
        <v>47</v>
      </c>
      <c r="F20" s="142">
        <f>'Cash Flow Actuals'!F20-'Cash Flow Budget'!F20</f>
        <v>0</v>
      </c>
      <c r="G20" s="143">
        <f>'Cash Flow Actuals'!G20-'Cash Flow Budget'!G20</f>
        <v>0</v>
      </c>
      <c r="H20" s="143">
        <f>'Cash Flow Actuals'!H20-'Cash Flow Budget'!H20</f>
        <v>0</v>
      </c>
      <c r="I20" s="143">
        <f>'Cash Flow Actuals'!I20-'Cash Flow Budget'!I20</f>
        <v>0</v>
      </c>
      <c r="J20" s="143">
        <f>'Cash Flow Actuals'!J20-'Cash Flow Budget'!J20</f>
        <v>0</v>
      </c>
      <c r="K20" s="143">
        <f>'Cash Flow Actuals'!K20-'Cash Flow Budget'!K20</f>
        <v>0</v>
      </c>
      <c r="L20" s="143">
        <f>'Cash Flow Actuals'!L20-'Cash Flow Budget'!L20</f>
        <v>0</v>
      </c>
      <c r="M20" s="144">
        <f>'Cash Flow Actuals'!M20-'Cash Flow Budget'!M20</f>
        <v>0</v>
      </c>
    </row>
    <row r="21" spans="1:13" x14ac:dyDescent="0.45">
      <c r="A21" s="18" t="s">
        <v>48</v>
      </c>
      <c r="F21" s="142">
        <f>'Cash Flow Actuals'!F21-'Cash Flow Budget'!F21</f>
        <v>0</v>
      </c>
      <c r="G21" s="143">
        <f>'Cash Flow Actuals'!G21-'Cash Flow Budget'!G21</f>
        <v>0</v>
      </c>
      <c r="H21" s="143">
        <f>'Cash Flow Actuals'!H21-'Cash Flow Budget'!H21</f>
        <v>0</v>
      </c>
      <c r="I21" s="143">
        <f>'Cash Flow Actuals'!I21-'Cash Flow Budget'!I21</f>
        <v>0</v>
      </c>
      <c r="J21" s="143">
        <f>'Cash Flow Actuals'!J21-'Cash Flow Budget'!J21</f>
        <v>0</v>
      </c>
      <c r="K21" s="143">
        <f>'Cash Flow Actuals'!K21-'Cash Flow Budget'!K21</f>
        <v>0</v>
      </c>
      <c r="L21" s="143">
        <f>'Cash Flow Actuals'!L21-'Cash Flow Budget'!L21</f>
        <v>0</v>
      </c>
      <c r="M21" s="144">
        <f>'Cash Flow Actuals'!M21-'Cash Flow Budget'!M21</f>
        <v>0</v>
      </c>
    </row>
    <row r="22" spans="1:13" x14ac:dyDescent="0.45">
      <c r="A22" s="18" t="s">
        <v>49</v>
      </c>
      <c r="F22" s="142">
        <f>'Cash Flow Actuals'!F22-'Cash Flow Budget'!F22</f>
        <v>0</v>
      </c>
      <c r="G22" s="143">
        <f>'Cash Flow Actuals'!G22-'Cash Flow Budget'!G22</f>
        <v>0</v>
      </c>
      <c r="H22" s="143">
        <f>'Cash Flow Actuals'!H22-'Cash Flow Budget'!H22</f>
        <v>0</v>
      </c>
      <c r="I22" s="143">
        <f>'Cash Flow Actuals'!I22-'Cash Flow Budget'!I22</f>
        <v>0</v>
      </c>
      <c r="J22" s="143">
        <f>'Cash Flow Actuals'!J22-'Cash Flow Budget'!J22</f>
        <v>0</v>
      </c>
      <c r="K22" s="143">
        <f>'Cash Flow Actuals'!K22-'Cash Flow Budget'!K22</f>
        <v>0</v>
      </c>
      <c r="L22" s="143">
        <f>'Cash Flow Actuals'!L22-'Cash Flow Budget'!L22</f>
        <v>0</v>
      </c>
      <c r="M22" s="144">
        <f>'Cash Flow Actuals'!M22-'Cash Flow Budget'!M22</f>
        <v>0</v>
      </c>
    </row>
    <row r="23" spans="1:13" x14ac:dyDescent="0.45">
      <c r="A23" s="18" t="s">
        <v>50</v>
      </c>
      <c r="F23" s="142">
        <f>'Cash Flow Actuals'!F23-'Cash Flow Budget'!F23</f>
        <v>0</v>
      </c>
      <c r="G23" s="143">
        <f>'Cash Flow Actuals'!G23-'Cash Flow Budget'!G23</f>
        <v>0</v>
      </c>
      <c r="H23" s="143">
        <f>'Cash Flow Actuals'!H23-'Cash Flow Budget'!H23</f>
        <v>0</v>
      </c>
      <c r="I23" s="143">
        <f>'Cash Flow Actuals'!I23-'Cash Flow Budget'!I23</f>
        <v>0</v>
      </c>
      <c r="J23" s="143">
        <f>'Cash Flow Actuals'!J23-'Cash Flow Budget'!J23</f>
        <v>0</v>
      </c>
      <c r="K23" s="143">
        <f>'Cash Flow Actuals'!K23-'Cash Flow Budget'!K23</f>
        <v>0</v>
      </c>
      <c r="L23" s="143">
        <f>'Cash Flow Actuals'!L23-'Cash Flow Budget'!L23</f>
        <v>0</v>
      </c>
      <c r="M23" s="144">
        <f>'Cash Flow Actuals'!M23-'Cash Flow Budget'!M23</f>
        <v>0</v>
      </c>
    </row>
    <row r="24" spans="1:13" x14ac:dyDescent="0.45">
      <c r="A24" s="18" t="s">
        <v>51</v>
      </c>
      <c r="F24" s="142">
        <f>'Cash Flow Actuals'!F24-'Cash Flow Budget'!F24</f>
        <v>0</v>
      </c>
      <c r="G24" s="143">
        <f>'Cash Flow Actuals'!G24-'Cash Flow Budget'!G24</f>
        <v>0</v>
      </c>
      <c r="H24" s="143">
        <f>'Cash Flow Actuals'!H24-'Cash Flow Budget'!H24</f>
        <v>0</v>
      </c>
      <c r="I24" s="143">
        <f>'Cash Flow Actuals'!I24-'Cash Flow Budget'!I24</f>
        <v>0</v>
      </c>
      <c r="J24" s="143">
        <f>'Cash Flow Actuals'!J24-'Cash Flow Budget'!J24</f>
        <v>0</v>
      </c>
      <c r="K24" s="143">
        <f>'Cash Flow Actuals'!K24-'Cash Flow Budget'!K24</f>
        <v>0</v>
      </c>
      <c r="L24" s="143">
        <f>'Cash Flow Actuals'!L24-'Cash Flow Budget'!L24</f>
        <v>0</v>
      </c>
      <c r="M24" s="144">
        <f>'Cash Flow Actuals'!M24-'Cash Flow Budget'!M24</f>
        <v>0</v>
      </c>
    </row>
    <row r="25" spans="1:13" x14ac:dyDescent="0.45">
      <c r="A25" s="18" t="s">
        <v>52</v>
      </c>
      <c r="F25" s="142">
        <f>'Cash Flow Actuals'!F25-'Cash Flow Budget'!F25</f>
        <v>0</v>
      </c>
      <c r="G25" s="143">
        <f>'Cash Flow Actuals'!G25-'Cash Flow Budget'!G25</f>
        <v>0</v>
      </c>
      <c r="H25" s="143">
        <f>'Cash Flow Actuals'!H25-'Cash Flow Budget'!H25</f>
        <v>0</v>
      </c>
      <c r="I25" s="143">
        <f>'Cash Flow Actuals'!I25-'Cash Flow Budget'!I25</f>
        <v>0</v>
      </c>
      <c r="J25" s="143">
        <f>'Cash Flow Actuals'!J25-'Cash Flow Budget'!J25</f>
        <v>0</v>
      </c>
      <c r="K25" s="143">
        <f>'Cash Flow Actuals'!K25-'Cash Flow Budget'!K25</f>
        <v>0</v>
      </c>
      <c r="L25" s="143">
        <f>'Cash Flow Actuals'!L25-'Cash Flow Budget'!L25</f>
        <v>0</v>
      </c>
      <c r="M25" s="144">
        <f>'Cash Flow Actuals'!M25-'Cash Flow Budget'!M25</f>
        <v>0</v>
      </c>
    </row>
    <row r="26" spans="1:13" x14ac:dyDescent="0.45">
      <c r="A26" s="18" t="s">
        <v>53</v>
      </c>
      <c r="F26" s="142">
        <f>'Cash Flow Actuals'!F26-'Cash Flow Budget'!F26</f>
        <v>0</v>
      </c>
      <c r="G26" s="143">
        <f>'Cash Flow Actuals'!G26-'Cash Flow Budget'!G26</f>
        <v>0</v>
      </c>
      <c r="H26" s="143">
        <f>'Cash Flow Actuals'!H26-'Cash Flow Budget'!H26</f>
        <v>0</v>
      </c>
      <c r="I26" s="143">
        <f>'Cash Flow Actuals'!I26-'Cash Flow Budget'!I26</f>
        <v>0</v>
      </c>
      <c r="J26" s="143">
        <f>'Cash Flow Actuals'!J26-'Cash Flow Budget'!J26</f>
        <v>0</v>
      </c>
      <c r="K26" s="143">
        <f>'Cash Flow Actuals'!K26-'Cash Flow Budget'!K26</f>
        <v>0</v>
      </c>
      <c r="L26" s="143">
        <f>'Cash Flow Actuals'!L26-'Cash Flow Budget'!L26</f>
        <v>0</v>
      </c>
      <c r="M26" s="144">
        <f>'Cash Flow Actuals'!M26-'Cash Flow Budget'!M26</f>
        <v>0</v>
      </c>
    </row>
    <row r="27" spans="1:13" ht="14.65" thickBot="1" x14ac:dyDescent="0.5">
      <c r="A27" s="18" t="s">
        <v>69</v>
      </c>
      <c r="F27" s="139">
        <f>'Cash Flow Actuals'!F27-'Cash Flow Budget'!F27</f>
        <v>0</v>
      </c>
      <c r="G27" s="140">
        <f>'Cash Flow Actuals'!G27-'Cash Flow Budget'!G27</f>
        <v>0</v>
      </c>
      <c r="H27" s="140">
        <f>'Cash Flow Actuals'!H27-'Cash Flow Budget'!H27</f>
        <v>0</v>
      </c>
      <c r="I27" s="140">
        <f>'Cash Flow Actuals'!I27-'Cash Flow Budget'!I27</f>
        <v>0</v>
      </c>
      <c r="J27" s="140">
        <f>'Cash Flow Actuals'!J27-'Cash Flow Budget'!J27</f>
        <v>0</v>
      </c>
      <c r="K27" s="140">
        <f>'Cash Flow Actuals'!K27-'Cash Flow Budget'!K27</f>
        <v>0</v>
      </c>
      <c r="L27" s="140">
        <f>'Cash Flow Actuals'!L27-'Cash Flow Budget'!L27</f>
        <v>0</v>
      </c>
      <c r="M27" s="141">
        <f>'Cash Flow Actuals'!M27-'Cash Flow Budget'!M27</f>
        <v>0</v>
      </c>
    </row>
    <row r="28" spans="1:13" x14ac:dyDescent="0.45">
      <c r="F28" s="131">
        <f>SUM(F14:F27)</f>
        <v>0</v>
      </c>
      <c r="G28" s="131">
        <f t="shared" ref="G28:M28" si="1">SUM(G14:G27)</f>
        <v>0</v>
      </c>
      <c r="H28" s="131">
        <f t="shared" si="1"/>
        <v>0</v>
      </c>
      <c r="I28" s="131">
        <f t="shared" si="1"/>
        <v>0</v>
      </c>
      <c r="J28" s="131">
        <f t="shared" si="1"/>
        <v>0</v>
      </c>
      <c r="K28" s="131">
        <f t="shared" si="1"/>
        <v>0</v>
      </c>
      <c r="L28" s="131">
        <f t="shared" si="1"/>
        <v>0</v>
      </c>
      <c r="M28" s="131">
        <f t="shared" si="1"/>
        <v>0</v>
      </c>
    </row>
    <row r="30" spans="1:13" x14ac:dyDescent="0.45">
      <c r="A30" s="18" t="s">
        <v>70</v>
      </c>
      <c r="F30" s="132">
        <f>F12-F28</f>
        <v>0</v>
      </c>
      <c r="G30" s="132">
        <f t="shared" ref="G30:M30" si="2">G12-G28</f>
        <v>0</v>
      </c>
      <c r="H30" s="132">
        <f t="shared" si="2"/>
        <v>0</v>
      </c>
      <c r="I30" s="132">
        <f t="shared" si="2"/>
        <v>0</v>
      </c>
      <c r="J30" s="132">
        <f t="shared" si="2"/>
        <v>0</v>
      </c>
      <c r="K30" s="132">
        <f t="shared" si="2"/>
        <v>0</v>
      </c>
      <c r="L30" s="132">
        <f t="shared" si="2"/>
        <v>0</v>
      </c>
      <c r="M30" s="132">
        <f t="shared" si="2"/>
        <v>0</v>
      </c>
    </row>
    <row r="31" spans="1:13" ht="14.65" thickBot="1" x14ac:dyDescent="0.5"/>
    <row r="32" spans="1:13" x14ac:dyDescent="0.45">
      <c r="A32" s="18" t="s">
        <v>65</v>
      </c>
      <c r="F32" s="136">
        <f>'Cash Flow Actuals'!F32-'Cash Flow Budget'!F32</f>
        <v>0</v>
      </c>
      <c r="G32" s="137">
        <f>'Cash Flow Actuals'!G32-'Cash Flow Budget'!G32</f>
        <v>0</v>
      </c>
      <c r="H32" s="137">
        <f>'Cash Flow Actuals'!H32-'Cash Flow Budget'!H32</f>
        <v>0</v>
      </c>
      <c r="I32" s="137">
        <f>'Cash Flow Actuals'!I32-'Cash Flow Budget'!I32</f>
        <v>0</v>
      </c>
      <c r="J32" s="137">
        <f>'Cash Flow Actuals'!J32-'Cash Flow Budget'!J32</f>
        <v>0</v>
      </c>
      <c r="K32" s="137">
        <f>'Cash Flow Actuals'!K32-'Cash Flow Budget'!K32</f>
        <v>0</v>
      </c>
      <c r="L32" s="137">
        <f>'Cash Flow Actuals'!L32-'Cash Flow Budget'!L32</f>
        <v>0</v>
      </c>
      <c r="M32" s="138">
        <f>'Cash Flow Actuals'!M32-'Cash Flow Budget'!M32</f>
        <v>0</v>
      </c>
    </row>
    <row r="33" spans="1:13" x14ac:dyDescent="0.45">
      <c r="A33" s="18" t="s">
        <v>66</v>
      </c>
      <c r="F33" s="142">
        <f>'Cash Flow Actuals'!F33-'Cash Flow Budget'!F33</f>
        <v>0</v>
      </c>
      <c r="G33" s="143">
        <f>'Cash Flow Actuals'!G33-'Cash Flow Budget'!G33</f>
        <v>0</v>
      </c>
      <c r="H33" s="143">
        <f>'Cash Flow Actuals'!H33-'Cash Flow Budget'!H33</f>
        <v>0</v>
      </c>
      <c r="I33" s="143">
        <f>'Cash Flow Actuals'!I33-'Cash Flow Budget'!I33</f>
        <v>0</v>
      </c>
      <c r="J33" s="143">
        <f>'Cash Flow Actuals'!J33-'Cash Flow Budget'!J33</f>
        <v>0</v>
      </c>
      <c r="K33" s="143">
        <f>'Cash Flow Actuals'!K33-'Cash Flow Budget'!K33</f>
        <v>0</v>
      </c>
      <c r="L33" s="143">
        <f>'Cash Flow Actuals'!L33-'Cash Flow Budget'!L33</f>
        <v>0</v>
      </c>
      <c r="M33" s="144">
        <f>'Cash Flow Actuals'!M33-'Cash Flow Budget'!M33</f>
        <v>0</v>
      </c>
    </row>
    <row r="34" spans="1:13" ht="14.65" thickBot="1" x14ac:dyDescent="0.5">
      <c r="A34" s="18" t="s">
        <v>67</v>
      </c>
      <c r="F34" s="139">
        <f>'Cash Flow Actuals'!F34-'Cash Flow Budget'!F34</f>
        <v>0</v>
      </c>
      <c r="G34" s="140">
        <f>'Cash Flow Actuals'!G34-'Cash Flow Budget'!G34</f>
        <v>0</v>
      </c>
      <c r="H34" s="140">
        <f>'Cash Flow Actuals'!H34-'Cash Flow Budget'!H34</f>
        <v>0</v>
      </c>
      <c r="I34" s="140">
        <f>'Cash Flow Actuals'!I34-'Cash Flow Budget'!I34</f>
        <v>0</v>
      </c>
      <c r="J34" s="140">
        <f>'Cash Flow Actuals'!J34-'Cash Flow Budget'!J34</f>
        <v>0</v>
      </c>
      <c r="K34" s="140">
        <f>'Cash Flow Actuals'!K34-'Cash Flow Budget'!K34</f>
        <v>0</v>
      </c>
      <c r="L34" s="140">
        <f>'Cash Flow Actuals'!L34-'Cash Flow Budget'!L34</f>
        <v>0</v>
      </c>
      <c r="M34" s="141">
        <f>'Cash Flow Actuals'!M34-'Cash Flow Budget'!M34</f>
        <v>0</v>
      </c>
    </row>
    <row r="35" spans="1:13" ht="14.65" thickBot="1" x14ac:dyDescent="0.5">
      <c r="F35" s="145"/>
      <c r="G35" s="145"/>
      <c r="H35" s="145"/>
      <c r="I35" s="145"/>
      <c r="J35" s="145"/>
      <c r="K35" s="145"/>
      <c r="L35" s="145"/>
      <c r="M35" s="145"/>
    </row>
    <row r="36" spans="1:13" x14ac:dyDescent="0.45">
      <c r="A36" s="18" t="s">
        <v>71</v>
      </c>
      <c r="F36" s="136">
        <f>'Cash Flow Actuals'!F36-'Cash Flow Budget'!F36</f>
        <v>0</v>
      </c>
      <c r="G36" s="137">
        <f>'Cash Flow Actuals'!G36-'Cash Flow Budget'!G36</f>
        <v>0</v>
      </c>
      <c r="H36" s="137">
        <f>'Cash Flow Actuals'!H36-'Cash Flow Budget'!H36</f>
        <v>0</v>
      </c>
      <c r="I36" s="137">
        <f>'Cash Flow Actuals'!I36-'Cash Flow Budget'!I36</f>
        <v>0</v>
      </c>
      <c r="J36" s="137">
        <f>'Cash Flow Actuals'!J36-'Cash Flow Budget'!J36</f>
        <v>0</v>
      </c>
      <c r="K36" s="137">
        <f>'Cash Flow Actuals'!K36-'Cash Flow Budget'!K36</f>
        <v>0</v>
      </c>
      <c r="L36" s="137">
        <f>'Cash Flow Actuals'!L36-'Cash Flow Budget'!L36</f>
        <v>0</v>
      </c>
      <c r="M36" s="138">
        <f>'Cash Flow Actuals'!M36-'Cash Flow Budget'!M36</f>
        <v>0</v>
      </c>
    </row>
    <row r="37" spans="1:13" x14ac:dyDescent="0.45">
      <c r="A37" s="18" t="s">
        <v>72</v>
      </c>
      <c r="F37" s="142">
        <f>'Cash Flow Actuals'!F37-'Cash Flow Budget'!F37</f>
        <v>0</v>
      </c>
      <c r="G37" s="143">
        <f>'Cash Flow Actuals'!G37-'Cash Flow Budget'!G37</f>
        <v>0</v>
      </c>
      <c r="H37" s="143">
        <f>'Cash Flow Actuals'!H37-'Cash Flow Budget'!H37</f>
        <v>0</v>
      </c>
      <c r="I37" s="143">
        <f>'Cash Flow Actuals'!I37-'Cash Flow Budget'!I37</f>
        <v>0</v>
      </c>
      <c r="J37" s="143">
        <f>'Cash Flow Actuals'!J37-'Cash Flow Budget'!J37</f>
        <v>0</v>
      </c>
      <c r="K37" s="143">
        <f>'Cash Flow Actuals'!K37-'Cash Flow Budget'!K37</f>
        <v>0</v>
      </c>
      <c r="L37" s="143">
        <f>'Cash Flow Actuals'!L37-'Cash Flow Budget'!L37</f>
        <v>0</v>
      </c>
      <c r="M37" s="144">
        <f>'Cash Flow Actuals'!M37-'Cash Flow Budget'!M37</f>
        <v>0</v>
      </c>
    </row>
    <row r="38" spans="1:13" x14ac:dyDescent="0.45">
      <c r="A38" s="18" t="s">
        <v>73</v>
      </c>
      <c r="F38" s="142">
        <f>'Cash Flow Actuals'!F38-'Cash Flow Budget'!F38</f>
        <v>0</v>
      </c>
      <c r="G38" s="143">
        <f>'Cash Flow Actuals'!G38-'Cash Flow Budget'!G38</f>
        <v>0</v>
      </c>
      <c r="H38" s="143">
        <f>'Cash Flow Actuals'!H38-'Cash Flow Budget'!H38</f>
        <v>0</v>
      </c>
      <c r="I38" s="143">
        <f>'Cash Flow Actuals'!I38-'Cash Flow Budget'!I38</f>
        <v>0</v>
      </c>
      <c r="J38" s="143">
        <f>'Cash Flow Actuals'!J38-'Cash Flow Budget'!J38</f>
        <v>0</v>
      </c>
      <c r="K38" s="143">
        <f>'Cash Flow Actuals'!K38-'Cash Flow Budget'!K38</f>
        <v>0</v>
      </c>
      <c r="L38" s="143">
        <f>'Cash Flow Actuals'!L38-'Cash Flow Budget'!L38</f>
        <v>0</v>
      </c>
      <c r="M38" s="144">
        <f>'Cash Flow Actuals'!M38-'Cash Flow Budget'!M38</f>
        <v>0</v>
      </c>
    </row>
    <row r="39" spans="1:13" x14ac:dyDescent="0.45">
      <c r="A39" s="18" t="s">
        <v>74</v>
      </c>
      <c r="F39" s="142">
        <f>'Cash Flow Actuals'!F39-'Cash Flow Budget'!F39</f>
        <v>0</v>
      </c>
      <c r="G39" s="143">
        <f>'Cash Flow Actuals'!G39-'Cash Flow Budget'!G39</f>
        <v>0</v>
      </c>
      <c r="H39" s="143">
        <f>'Cash Flow Actuals'!H39-'Cash Flow Budget'!H39</f>
        <v>0</v>
      </c>
      <c r="I39" s="143">
        <f>'Cash Flow Actuals'!I39-'Cash Flow Budget'!I39</f>
        <v>0</v>
      </c>
      <c r="J39" s="143">
        <f>'Cash Flow Actuals'!J39-'Cash Flow Budget'!J39</f>
        <v>0</v>
      </c>
      <c r="K39" s="143">
        <f>'Cash Flow Actuals'!K39-'Cash Flow Budget'!K39</f>
        <v>0</v>
      </c>
      <c r="L39" s="143">
        <f>'Cash Flow Actuals'!L39-'Cash Flow Budget'!L39</f>
        <v>0</v>
      </c>
      <c r="M39" s="144">
        <f>'Cash Flow Actuals'!M39-'Cash Flow Budget'!M39</f>
        <v>0</v>
      </c>
    </row>
    <row r="40" spans="1:13" x14ac:dyDescent="0.45">
      <c r="A40" s="18" t="s">
        <v>75</v>
      </c>
      <c r="F40" s="142">
        <f>'Cash Flow Actuals'!F40-'Cash Flow Budget'!F40</f>
        <v>0</v>
      </c>
      <c r="G40" s="143">
        <f>'Cash Flow Actuals'!G40-'Cash Flow Budget'!G40</f>
        <v>0</v>
      </c>
      <c r="H40" s="143">
        <f>'Cash Flow Actuals'!H40-'Cash Flow Budget'!H40</f>
        <v>0</v>
      </c>
      <c r="I40" s="143">
        <f>'Cash Flow Actuals'!I40-'Cash Flow Budget'!I40</f>
        <v>0</v>
      </c>
      <c r="J40" s="143">
        <f>'Cash Flow Actuals'!J40-'Cash Flow Budget'!J40</f>
        <v>0</v>
      </c>
      <c r="K40" s="143">
        <f>'Cash Flow Actuals'!K40-'Cash Flow Budget'!K40</f>
        <v>0</v>
      </c>
      <c r="L40" s="143">
        <f>'Cash Flow Actuals'!L40-'Cash Flow Budget'!L40</f>
        <v>0</v>
      </c>
      <c r="M40" s="144">
        <f>'Cash Flow Actuals'!M40-'Cash Flow Budget'!M40</f>
        <v>0</v>
      </c>
    </row>
    <row r="41" spans="1:13" x14ac:dyDescent="0.45">
      <c r="A41" s="18" t="s">
        <v>76</v>
      </c>
      <c r="F41" s="142">
        <f>'Cash Flow Actuals'!F41-'Cash Flow Budget'!F41</f>
        <v>0</v>
      </c>
      <c r="G41" s="143">
        <f>'Cash Flow Actuals'!G41-'Cash Flow Budget'!G41</f>
        <v>0</v>
      </c>
      <c r="H41" s="143">
        <f>'Cash Flow Actuals'!H41-'Cash Flow Budget'!H41</f>
        <v>0</v>
      </c>
      <c r="I41" s="143">
        <f>'Cash Flow Actuals'!I41-'Cash Flow Budget'!I41</f>
        <v>0</v>
      </c>
      <c r="J41" s="143">
        <f>'Cash Flow Actuals'!J41-'Cash Flow Budget'!J41</f>
        <v>0</v>
      </c>
      <c r="K41" s="143">
        <f>'Cash Flow Actuals'!K41-'Cash Flow Budget'!K41</f>
        <v>0</v>
      </c>
      <c r="L41" s="143">
        <f>'Cash Flow Actuals'!L41-'Cash Flow Budget'!L41</f>
        <v>0</v>
      </c>
      <c r="M41" s="144">
        <f>'Cash Flow Actuals'!M41-'Cash Flow Budget'!M41</f>
        <v>0</v>
      </c>
    </row>
    <row r="42" spans="1:13" ht="14.65" thickBot="1" x14ac:dyDescent="0.5">
      <c r="A42" s="18" t="s">
        <v>77</v>
      </c>
      <c r="F42" s="139">
        <f>'Cash Flow Actuals'!F42-'Cash Flow Budget'!F42</f>
        <v>0</v>
      </c>
      <c r="G42" s="140">
        <f>'Cash Flow Actuals'!G42-'Cash Flow Budget'!G42</f>
        <v>0</v>
      </c>
      <c r="H42" s="140">
        <f>'Cash Flow Actuals'!H42-'Cash Flow Budget'!H42</f>
        <v>0</v>
      </c>
      <c r="I42" s="140">
        <f>'Cash Flow Actuals'!I42-'Cash Flow Budget'!I42</f>
        <v>0</v>
      </c>
      <c r="J42" s="140">
        <f>'Cash Flow Actuals'!J42-'Cash Flow Budget'!J42</f>
        <v>0</v>
      </c>
      <c r="K42" s="140">
        <f>'Cash Flow Actuals'!K42-'Cash Flow Budget'!K42</f>
        <v>0</v>
      </c>
      <c r="L42" s="140">
        <f>'Cash Flow Actuals'!L42-'Cash Flow Budget'!L42</f>
        <v>0</v>
      </c>
      <c r="M42" s="141">
        <f>'Cash Flow Actuals'!M42-'Cash Flow Budget'!M42</f>
        <v>0</v>
      </c>
    </row>
    <row r="43" spans="1:13" ht="14.65" thickBot="1" x14ac:dyDescent="0.5">
      <c r="F43" s="25"/>
    </row>
    <row r="44" spans="1:13" ht="14.65" thickBot="1" x14ac:dyDescent="0.5">
      <c r="A44" s="27" t="s">
        <v>68</v>
      </c>
      <c r="B44" s="28"/>
      <c r="C44" s="28"/>
      <c r="D44" s="28"/>
      <c r="E44" s="28"/>
      <c r="F44" s="29">
        <f>F6+F30+F32-F33-F34+SUM(F36:F42)</f>
        <v>0</v>
      </c>
      <c r="G44" s="29">
        <f t="shared" ref="G44:M44" si="3">G6+G30+G32-G33-G34+SUM(G36:G42)</f>
        <v>0</v>
      </c>
      <c r="H44" s="29">
        <f t="shared" si="3"/>
        <v>0</v>
      </c>
      <c r="I44" s="29">
        <f t="shared" si="3"/>
        <v>0</v>
      </c>
      <c r="J44" s="29">
        <f t="shared" si="3"/>
        <v>0</v>
      </c>
      <c r="K44" s="29">
        <f t="shared" si="3"/>
        <v>0</v>
      </c>
      <c r="L44" s="29">
        <f t="shared" si="3"/>
        <v>0</v>
      </c>
      <c r="M44" s="30">
        <f t="shared" si="3"/>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704F-6EC4-4E54-9A64-7C4E3EEBB9ED}">
  <sheetPr>
    <pageSetUpPr fitToPage="1"/>
  </sheetPr>
  <dimension ref="A1:AJ35"/>
  <sheetViews>
    <sheetView topLeftCell="A19" workbookViewId="0">
      <selection activeCell="B36" sqref="B36"/>
    </sheetView>
  </sheetViews>
  <sheetFormatPr defaultRowHeight="14.25" x14ac:dyDescent="0.45"/>
  <cols>
    <col min="1" max="1" width="11.33203125" customWidth="1"/>
    <col min="2" max="2" width="12.53125" customWidth="1"/>
    <col min="3" max="4" width="10.9296875" customWidth="1"/>
    <col min="5" max="7" width="10.33203125" customWidth="1"/>
    <col min="8" max="8" width="12" customWidth="1"/>
    <col min="9" max="9" width="11.73046875" customWidth="1"/>
    <col min="10" max="10" width="11.86328125" customWidth="1"/>
    <col min="11" max="11" width="10.33203125" customWidth="1"/>
    <col min="12" max="21" width="11.59765625" hidden="1" customWidth="1"/>
    <col min="22" max="24" width="9.06640625" hidden="1" customWidth="1"/>
    <col min="25" max="25" width="11.59765625" hidden="1" customWidth="1"/>
    <col min="26" max="26" width="10.59765625" hidden="1" customWidth="1"/>
    <col min="27" max="27" width="11.59765625" hidden="1" customWidth="1"/>
    <col min="28" max="28" width="9.06640625" hidden="1" customWidth="1"/>
    <col min="29" max="29" width="10.265625" hidden="1" customWidth="1"/>
    <col min="30" max="30" width="11.73046875" hidden="1" customWidth="1"/>
    <col min="31" max="31" width="11.59765625" hidden="1" customWidth="1"/>
    <col min="32" max="32" width="9.06640625" hidden="1" customWidth="1"/>
    <col min="33" max="33" width="0" hidden="1" customWidth="1"/>
    <col min="34" max="36" width="10.86328125" hidden="1" customWidth="1"/>
  </cols>
  <sheetData>
    <row r="1" spans="1:36" x14ac:dyDescent="0.45">
      <c r="A1" s="18" t="s">
        <v>116</v>
      </c>
    </row>
    <row r="2" spans="1:36" x14ac:dyDescent="0.45">
      <c r="A2" s="19"/>
    </row>
    <row r="3" spans="1:36" ht="14.65" thickBot="1" x14ac:dyDescent="0.5"/>
    <row r="4" spans="1:36" s="32" customFormat="1" ht="57.4" thickBot="1" x14ac:dyDescent="0.5">
      <c r="A4" s="77" t="s">
        <v>78</v>
      </c>
      <c r="B4" s="78" t="s">
        <v>79</v>
      </c>
      <c r="C4" s="79" t="s">
        <v>80</v>
      </c>
      <c r="D4" s="79" t="s">
        <v>81</v>
      </c>
      <c r="E4" s="79" t="s">
        <v>82</v>
      </c>
      <c r="F4" s="79" t="s">
        <v>83</v>
      </c>
      <c r="G4" s="79" t="s">
        <v>84</v>
      </c>
      <c r="H4" s="79" t="s">
        <v>85</v>
      </c>
      <c r="I4" s="79" t="s">
        <v>86</v>
      </c>
      <c r="J4" s="80" t="s">
        <v>87</v>
      </c>
      <c r="K4" s="31"/>
      <c r="L4" s="31" t="s">
        <v>88</v>
      </c>
      <c r="M4" s="31" t="s">
        <v>89</v>
      </c>
      <c r="N4" s="31"/>
      <c r="O4" s="31"/>
      <c r="P4" s="31"/>
      <c r="Q4" s="31"/>
      <c r="R4" s="31"/>
      <c r="S4" s="31"/>
      <c r="T4" s="31"/>
      <c r="U4" s="31"/>
      <c r="Y4" s="31" t="s">
        <v>90</v>
      </c>
      <c r="Z4" s="31" t="s">
        <v>91</v>
      </c>
      <c r="AA4" s="31" t="s">
        <v>89</v>
      </c>
      <c r="AC4" s="31" t="s">
        <v>92</v>
      </c>
      <c r="AD4" s="31" t="s">
        <v>93</v>
      </c>
      <c r="AE4" s="31" t="s">
        <v>89</v>
      </c>
      <c r="AH4" s="32" t="s">
        <v>94</v>
      </c>
      <c r="AI4" s="32" t="s">
        <v>95</v>
      </c>
      <c r="AJ4" s="32" t="s">
        <v>96</v>
      </c>
    </row>
    <row r="5" spans="1:36" x14ac:dyDescent="0.45">
      <c r="A5" s="50" t="s">
        <v>101</v>
      </c>
      <c r="B5" s="81">
        <f>C5*24</f>
        <v>91999.92</v>
      </c>
      <c r="C5" s="74">
        <v>3833.33</v>
      </c>
      <c r="D5" s="33">
        <f>C5/2</f>
        <v>1916.665</v>
      </c>
      <c r="E5" s="33">
        <f t="shared" ref="E5:E21" si="0">B5*0.75/24/2</f>
        <v>1437.49875</v>
      </c>
      <c r="F5" s="33">
        <f t="shared" ref="F5:F21" si="1">B5*0.6/24/2</f>
        <v>1149.999</v>
      </c>
      <c r="G5" s="33">
        <f>R5</f>
        <v>962</v>
      </c>
      <c r="H5" s="33">
        <f>G5-D5</f>
        <v>-954.66499999999996</v>
      </c>
      <c r="I5" s="33">
        <f>G5-E5</f>
        <v>-475.49874999999997</v>
      </c>
      <c r="J5" s="34">
        <f>G5-F5</f>
        <v>-187.99900000000002</v>
      </c>
      <c r="K5" s="35"/>
      <c r="L5" s="36">
        <v>2875</v>
      </c>
      <c r="M5" s="37">
        <f t="shared" ref="M5:M21" si="2">C5*24</f>
        <v>91999.92</v>
      </c>
      <c r="N5" s="37">
        <f>M5/4</f>
        <v>22999.98</v>
      </c>
      <c r="O5" s="37">
        <f>N5*0.041</f>
        <v>942.99918000000002</v>
      </c>
      <c r="P5" s="37">
        <f>O5+600</f>
        <v>1542.99918</v>
      </c>
      <c r="Q5" s="37">
        <f>962</f>
        <v>962</v>
      </c>
      <c r="R5" s="38">
        <f>MIN(P5,Q5)</f>
        <v>962</v>
      </c>
      <c r="S5" s="38">
        <f t="shared" ref="S5:S21" si="3">C5/2</f>
        <v>1916.665</v>
      </c>
      <c r="T5" s="38">
        <f>L5/2</f>
        <v>1437.5</v>
      </c>
      <c r="U5" s="38">
        <f>Z5/2</f>
        <v>1150</v>
      </c>
      <c r="V5" s="39">
        <f>R5/S5-1</f>
        <v>-0.4980865200752348</v>
      </c>
      <c r="W5" s="39">
        <f>R5/T5-1</f>
        <v>-0.33078260869565212</v>
      </c>
      <c r="X5" s="39">
        <f>R5/U5-1</f>
        <v>-0.16347826086956518</v>
      </c>
      <c r="Y5" s="36">
        <v>2875</v>
      </c>
      <c r="Z5" s="36">
        <v>2300</v>
      </c>
      <c r="AC5" s="36">
        <v>2300</v>
      </c>
      <c r="AD5" s="36">
        <v>2300</v>
      </c>
      <c r="AE5">
        <f>AD5/C5</f>
        <v>0.60000052173958418</v>
      </c>
      <c r="AF5">
        <f>Y5/C5</f>
        <v>0.7500006521744802</v>
      </c>
      <c r="AH5" s="38">
        <f>MIN(D5*12,10000)</f>
        <v>10000</v>
      </c>
      <c r="AI5" s="38">
        <f>MIN(D5*12,10000)</f>
        <v>10000</v>
      </c>
      <c r="AJ5" s="38">
        <f>MIN(D5*12,10000)</f>
        <v>10000</v>
      </c>
    </row>
    <row r="6" spans="1:36" x14ac:dyDescent="0.45">
      <c r="A6" s="51" t="s">
        <v>102</v>
      </c>
      <c r="B6" s="82">
        <f t="shared" ref="B6:B21" si="4">C6*24</f>
        <v>49000.08</v>
      </c>
      <c r="C6" s="75">
        <v>2041.67</v>
      </c>
      <c r="D6" s="40">
        <f t="shared" ref="D6:D21" si="5">C6/2</f>
        <v>1020.835</v>
      </c>
      <c r="E6" s="40">
        <f t="shared" si="0"/>
        <v>765.62624999999991</v>
      </c>
      <c r="F6" s="40">
        <f t="shared" si="1"/>
        <v>612.50099999999998</v>
      </c>
      <c r="G6" s="40">
        <f t="shared" ref="G6:G21" si="6">R6</f>
        <v>962</v>
      </c>
      <c r="H6" s="40">
        <f t="shared" ref="H6:H21" si="7">G6-D6</f>
        <v>-58.835000000000036</v>
      </c>
      <c r="I6" s="40">
        <f t="shared" ref="I6:I21" si="8">G6-E6</f>
        <v>196.37375000000009</v>
      </c>
      <c r="J6" s="41">
        <f t="shared" ref="J6:J22" si="9">G6-F6</f>
        <v>349.49900000000002</v>
      </c>
      <c r="K6" s="35"/>
      <c r="L6" s="36">
        <v>1531.25</v>
      </c>
      <c r="M6" s="37">
        <f t="shared" si="2"/>
        <v>49000.08</v>
      </c>
      <c r="N6" s="37">
        <f t="shared" ref="N6:N21" si="10">M6/4</f>
        <v>12250.02</v>
      </c>
      <c r="O6" s="37">
        <f t="shared" ref="O6:O21" si="11">N6*0.041</f>
        <v>502.25082000000003</v>
      </c>
      <c r="P6" s="37">
        <f t="shared" ref="P6:P21" si="12">O6+600</f>
        <v>1102.25082</v>
      </c>
      <c r="Q6" s="37">
        <f>962</f>
        <v>962</v>
      </c>
      <c r="R6" s="38">
        <f t="shared" ref="R6:R21" si="13">MIN(P6,Q6)</f>
        <v>962</v>
      </c>
      <c r="S6" s="38">
        <f t="shared" si="3"/>
        <v>1020.835</v>
      </c>
      <c r="T6" s="38">
        <f t="shared" ref="T6:T14" si="14">L6/2</f>
        <v>765.625</v>
      </c>
      <c r="U6" s="38">
        <f t="shared" ref="U6:U14" si="15">Z6/2</f>
        <v>612.5</v>
      </c>
      <c r="V6" s="39">
        <f t="shared" ref="V6:V21" si="16">R6/S6-1</f>
        <v>-5.763419161764638E-2</v>
      </c>
      <c r="W6" s="39">
        <f t="shared" ref="W6:W10" si="17">R6/T6-1</f>
        <v>0.2564897959183674</v>
      </c>
      <c r="X6" s="39">
        <f t="shared" ref="X6:X10" si="18">R6/U6-1</f>
        <v>0.57061224489795914</v>
      </c>
      <c r="Y6" s="36">
        <v>1531.25</v>
      </c>
      <c r="Z6" s="36">
        <v>1225</v>
      </c>
      <c r="AC6" s="36">
        <v>1225</v>
      </c>
      <c r="AD6" s="36">
        <v>1225</v>
      </c>
      <c r="AH6" s="38">
        <f t="shared" ref="AH6:AH10" si="19">MIN(D6*12,10000)</f>
        <v>10000</v>
      </c>
      <c r="AI6" s="38">
        <f t="shared" ref="AI6:AI10" si="20">MIN(D6*12,10000)</f>
        <v>10000</v>
      </c>
      <c r="AJ6" s="38">
        <f t="shared" ref="AJ6:AJ22" si="21">MIN(D6*12,10000)</f>
        <v>10000</v>
      </c>
    </row>
    <row r="7" spans="1:36" x14ac:dyDescent="0.45">
      <c r="A7" s="51" t="s">
        <v>97</v>
      </c>
      <c r="B7" s="82">
        <f t="shared" si="4"/>
        <v>56443.92</v>
      </c>
      <c r="C7" s="75">
        <v>2351.83</v>
      </c>
      <c r="D7" s="40">
        <f t="shared" si="5"/>
        <v>1175.915</v>
      </c>
      <c r="E7" s="40">
        <f t="shared" si="0"/>
        <v>881.93625000000009</v>
      </c>
      <c r="F7" s="40">
        <f t="shared" si="1"/>
        <v>705.54899999999998</v>
      </c>
      <c r="G7" s="40">
        <f t="shared" si="6"/>
        <v>962</v>
      </c>
      <c r="H7" s="40">
        <f t="shared" si="7"/>
        <v>-213.91499999999996</v>
      </c>
      <c r="I7" s="40">
        <f t="shared" si="8"/>
        <v>80.063749999999914</v>
      </c>
      <c r="J7" s="41">
        <f t="shared" si="9"/>
        <v>256.45100000000002</v>
      </c>
      <c r="K7" s="35"/>
      <c r="L7" s="36">
        <v>1763.87</v>
      </c>
      <c r="M7" s="37">
        <f t="shared" si="2"/>
        <v>56443.92</v>
      </c>
      <c r="N7" s="37">
        <f t="shared" si="10"/>
        <v>14110.98</v>
      </c>
      <c r="O7" s="37">
        <f t="shared" si="11"/>
        <v>578.55017999999995</v>
      </c>
      <c r="P7" s="37">
        <f t="shared" si="12"/>
        <v>1178.55018</v>
      </c>
      <c r="Q7" s="37">
        <f>962</f>
        <v>962</v>
      </c>
      <c r="R7" s="38">
        <f t="shared" si="13"/>
        <v>962</v>
      </c>
      <c r="S7" s="38">
        <f t="shared" si="3"/>
        <v>1175.915</v>
      </c>
      <c r="T7" s="38">
        <f t="shared" si="14"/>
        <v>881.93499999999995</v>
      </c>
      <c r="U7" s="38">
        <f t="shared" si="15"/>
        <v>705.55</v>
      </c>
      <c r="V7" s="39">
        <f t="shared" si="16"/>
        <v>-0.18191365872533305</v>
      </c>
      <c r="W7" s="39">
        <f t="shared" si="17"/>
        <v>9.0783334372714686E-2</v>
      </c>
      <c r="X7" s="39">
        <f t="shared" si="18"/>
        <v>0.36347530295514141</v>
      </c>
      <c r="Y7" s="36">
        <v>1763.87</v>
      </c>
      <c r="Z7" s="36">
        <v>1411.1</v>
      </c>
      <c r="AC7" s="36">
        <v>1411.1</v>
      </c>
      <c r="AD7" s="36">
        <v>1411.1</v>
      </c>
      <c r="AH7" s="38">
        <f t="shared" si="19"/>
        <v>10000</v>
      </c>
      <c r="AI7" s="38">
        <f t="shared" si="20"/>
        <v>10000</v>
      </c>
      <c r="AJ7" s="38">
        <f t="shared" si="21"/>
        <v>10000</v>
      </c>
    </row>
    <row r="8" spans="1:36" x14ac:dyDescent="0.45">
      <c r="A8" s="51" t="s">
        <v>103</v>
      </c>
      <c r="B8" s="82">
        <f t="shared" si="4"/>
        <v>50013.120000000003</v>
      </c>
      <c r="C8" s="75">
        <v>2083.88</v>
      </c>
      <c r="D8" s="40">
        <f t="shared" si="5"/>
        <v>1041.94</v>
      </c>
      <c r="E8" s="40">
        <f t="shared" si="0"/>
        <v>781.45500000000004</v>
      </c>
      <c r="F8" s="40">
        <f t="shared" si="1"/>
        <v>625.16399999999999</v>
      </c>
      <c r="G8" s="40">
        <f t="shared" si="6"/>
        <v>962</v>
      </c>
      <c r="H8" s="40">
        <f t="shared" si="7"/>
        <v>-79.940000000000055</v>
      </c>
      <c r="I8" s="40">
        <f t="shared" si="8"/>
        <v>180.54499999999996</v>
      </c>
      <c r="J8" s="41">
        <f t="shared" si="9"/>
        <v>336.83600000000001</v>
      </c>
      <c r="K8" s="35"/>
      <c r="L8" s="36">
        <v>1562.91</v>
      </c>
      <c r="M8" s="37">
        <f t="shared" si="2"/>
        <v>50013.120000000003</v>
      </c>
      <c r="N8" s="37">
        <f t="shared" si="10"/>
        <v>12503.28</v>
      </c>
      <c r="O8" s="37">
        <f t="shared" si="11"/>
        <v>512.63448000000005</v>
      </c>
      <c r="P8" s="37">
        <f t="shared" si="12"/>
        <v>1112.6344800000002</v>
      </c>
      <c r="Q8" s="37">
        <f>962</f>
        <v>962</v>
      </c>
      <c r="R8" s="38">
        <f t="shared" si="13"/>
        <v>962</v>
      </c>
      <c r="S8" s="38">
        <f t="shared" si="3"/>
        <v>1041.94</v>
      </c>
      <c r="T8" s="38">
        <f t="shared" si="14"/>
        <v>781.45500000000004</v>
      </c>
      <c r="U8" s="38">
        <f t="shared" si="15"/>
        <v>625.16499999999996</v>
      </c>
      <c r="V8" s="39">
        <f t="shared" si="16"/>
        <v>-7.672226807685667E-2</v>
      </c>
      <c r="W8" s="39">
        <f t="shared" si="17"/>
        <v>0.23103697589752437</v>
      </c>
      <c r="X8" s="39">
        <f t="shared" si="18"/>
        <v>0.53879375844776978</v>
      </c>
      <c r="Y8" s="36">
        <v>1562.91</v>
      </c>
      <c r="Z8" s="36">
        <v>1250.33</v>
      </c>
      <c r="AC8" s="36">
        <v>1250.33</v>
      </c>
      <c r="AD8" s="36">
        <v>1250.33</v>
      </c>
      <c r="AH8" s="38">
        <f t="shared" si="19"/>
        <v>10000</v>
      </c>
      <c r="AI8" s="38">
        <f t="shared" si="20"/>
        <v>10000</v>
      </c>
      <c r="AJ8" s="38">
        <f t="shared" si="21"/>
        <v>10000</v>
      </c>
    </row>
    <row r="9" spans="1:36" x14ac:dyDescent="0.45">
      <c r="A9" s="51" t="s">
        <v>104</v>
      </c>
      <c r="B9" s="82">
        <f t="shared" si="4"/>
        <v>40024.080000000002</v>
      </c>
      <c r="C9" s="75">
        <v>1667.67</v>
      </c>
      <c r="D9" s="40">
        <f t="shared" si="5"/>
        <v>833.83500000000004</v>
      </c>
      <c r="E9" s="40">
        <f t="shared" si="0"/>
        <v>625.37625000000003</v>
      </c>
      <c r="F9" s="40">
        <f t="shared" si="1"/>
        <v>500.30099999999999</v>
      </c>
      <c r="G9" s="40">
        <f t="shared" si="6"/>
        <v>962</v>
      </c>
      <c r="H9" s="40">
        <f t="shared" si="7"/>
        <v>128.16499999999996</v>
      </c>
      <c r="I9" s="40">
        <f t="shared" si="8"/>
        <v>336.62374999999997</v>
      </c>
      <c r="J9" s="41">
        <f t="shared" si="9"/>
        <v>461.69900000000001</v>
      </c>
      <c r="K9" s="35"/>
      <c r="L9" s="36">
        <v>1250.75</v>
      </c>
      <c r="M9" s="37">
        <f t="shared" si="2"/>
        <v>40024.080000000002</v>
      </c>
      <c r="N9" s="37">
        <f t="shared" si="10"/>
        <v>10006.02</v>
      </c>
      <c r="O9" s="37">
        <f t="shared" si="11"/>
        <v>410.24682000000001</v>
      </c>
      <c r="P9" s="37">
        <f t="shared" si="12"/>
        <v>1010.2468200000001</v>
      </c>
      <c r="Q9" s="37">
        <f>962</f>
        <v>962</v>
      </c>
      <c r="R9" s="38">
        <f t="shared" si="13"/>
        <v>962</v>
      </c>
      <c r="S9" s="38">
        <f t="shared" si="3"/>
        <v>833.83500000000004</v>
      </c>
      <c r="T9" s="38">
        <f t="shared" si="14"/>
        <v>625.375</v>
      </c>
      <c r="U9" s="38">
        <f t="shared" si="15"/>
        <v>500.3</v>
      </c>
      <c r="V9" s="39">
        <f t="shared" si="16"/>
        <v>0.15370546930747686</v>
      </c>
      <c r="W9" s="39">
        <f t="shared" si="17"/>
        <v>0.53827703377973224</v>
      </c>
      <c r="X9" s="39">
        <f t="shared" si="18"/>
        <v>0.92284629222466519</v>
      </c>
      <c r="Y9" s="36">
        <v>1250.75</v>
      </c>
      <c r="Z9" s="36">
        <v>1000.6</v>
      </c>
      <c r="AC9" s="36">
        <v>1000.6</v>
      </c>
      <c r="AD9" s="36">
        <v>1000.6</v>
      </c>
      <c r="AH9" s="38">
        <f t="shared" si="19"/>
        <v>10000</v>
      </c>
      <c r="AI9" s="38">
        <f t="shared" si="20"/>
        <v>10000</v>
      </c>
      <c r="AJ9" s="38">
        <f t="shared" si="21"/>
        <v>10000</v>
      </c>
    </row>
    <row r="10" spans="1:36" x14ac:dyDescent="0.45">
      <c r="A10" s="51" t="s">
        <v>105</v>
      </c>
      <c r="B10" s="82">
        <f t="shared" si="4"/>
        <v>39499.919999999998</v>
      </c>
      <c r="C10" s="75">
        <v>1645.83</v>
      </c>
      <c r="D10" s="40">
        <f t="shared" si="5"/>
        <v>822.91499999999996</v>
      </c>
      <c r="E10" s="40">
        <f t="shared" si="0"/>
        <v>617.18624999999997</v>
      </c>
      <c r="F10" s="40">
        <f t="shared" si="1"/>
        <v>493.74899999999997</v>
      </c>
      <c r="G10" s="40">
        <f t="shared" si="6"/>
        <v>962</v>
      </c>
      <c r="H10" s="40">
        <f t="shared" si="7"/>
        <v>139.08500000000004</v>
      </c>
      <c r="I10" s="40">
        <f t="shared" si="8"/>
        <v>344.81375000000003</v>
      </c>
      <c r="J10" s="41">
        <f t="shared" si="9"/>
        <v>468.25100000000003</v>
      </c>
      <c r="K10" s="35"/>
      <c r="L10" s="36">
        <v>1234.3699999999999</v>
      </c>
      <c r="M10" s="37">
        <f t="shared" si="2"/>
        <v>39499.919999999998</v>
      </c>
      <c r="N10" s="37">
        <f t="shared" si="10"/>
        <v>9874.98</v>
      </c>
      <c r="O10" s="37">
        <f t="shared" si="11"/>
        <v>404.87418000000002</v>
      </c>
      <c r="P10" s="37">
        <f t="shared" si="12"/>
        <v>1004.87418</v>
      </c>
      <c r="Q10" s="37">
        <f>962</f>
        <v>962</v>
      </c>
      <c r="R10" s="38">
        <f t="shared" si="13"/>
        <v>962</v>
      </c>
      <c r="S10" s="38">
        <f t="shared" si="3"/>
        <v>822.91499999999996</v>
      </c>
      <c r="T10" s="38">
        <f t="shared" si="14"/>
        <v>617.18499999999995</v>
      </c>
      <c r="U10" s="38">
        <f t="shared" si="15"/>
        <v>493.75</v>
      </c>
      <c r="V10" s="39">
        <f t="shared" si="16"/>
        <v>0.16901502585321704</v>
      </c>
      <c r="W10" s="39">
        <f t="shared" si="17"/>
        <v>0.55868985798423498</v>
      </c>
      <c r="X10" s="39">
        <f t="shared" si="18"/>
        <v>0.94835443037974687</v>
      </c>
      <c r="Y10" s="36">
        <v>1234.3699999999999</v>
      </c>
      <c r="Z10" s="36">
        <v>987.5</v>
      </c>
      <c r="AC10" s="36">
        <v>987.5</v>
      </c>
      <c r="AD10" s="36">
        <v>987.5</v>
      </c>
      <c r="AH10" s="38">
        <f t="shared" si="19"/>
        <v>9874.98</v>
      </c>
      <c r="AI10" s="38">
        <f t="shared" si="20"/>
        <v>9874.98</v>
      </c>
      <c r="AJ10" s="38">
        <f t="shared" si="21"/>
        <v>9874.98</v>
      </c>
    </row>
    <row r="11" spans="1:36" x14ac:dyDescent="0.45">
      <c r="A11" s="51" t="s">
        <v>98</v>
      </c>
      <c r="B11" s="82">
        <f t="shared" si="4"/>
        <v>35568</v>
      </c>
      <c r="C11" s="75">
        <v>1482</v>
      </c>
      <c r="D11" s="40">
        <f t="shared" si="5"/>
        <v>741</v>
      </c>
      <c r="E11" s="40">
        <f t="shared" si="0"/>
        <v>555.75</v>
      </c>
      <c r="F11" s="40">
        <f t="shared" si="1"/>
        <v>444.59999999999997</v>
      </c>
      <c r="G11" s="40">
        <f t="shared" si="6"/>
        <v>962</v>
      </c>
      <c r="H11" s="40">
        <f t="shared" si="7"/>
        <v>221</v>
      </c>
      <c r="I11" s="40">
        <f t="shared" si="8"/>
        <v>406.25</v>
      </c>
      <c r="J11" s="41">
        <f t="shared" si="9"/>
        <v>517.40000000000009</v>
      </c>
      <c r="K11" s="35"/>
      <c r="L11" s="36"/>
      <c r="M11" s="37">
        <f t="shared" si="2"/>
        <v>35568</v>
      </c>
      <c r="N11" s="37">
        <f t="shared" si="10"/>
        <v>8892</v>
      </c>
      <c r="O11" s="37">
        <f t="shared" si="11"/>
        <v>364.572</v>
      </c>
      <c r="P11" s="37">
        <f t="shared" si="12"/>
        <v>964.572</v>
      </c>
      <c r="Q11" s="37">
        <f>962</f>
        <v>962</v>
      </c>
      <c r="R11" s="38">
        <f t="shared" si="13"/>
        <v>962</v>
      </c>
      <c r="S11" s="38">
        <f t="shared" si="3"/>
        <v>741</v>
      </c>
      <c r="T11" s="38">
        <f t="shared" si="14"/>
        <v>0</v>
      </c>
      <c r="U11" s="38">
        <f t="shared" si="15"/>
        <v>0</v>
      </c>
      <c r="V11" s="39">
        <f t="shared" si="16"/>
        <v>0.29824561403508776</v>
      </c>
      <c r="W11" s="39"/>
      <c r="X11" s="39"/>
      <c r="AH11" s="38"/>
      <c r="AI11" s="38">
        <f>AJ11/2</f>
        <v>4446</v>
      </c>
      <c r="AJ11" s="38">
        <f t="shared" si="21"/>
        <v>8892</v>
      </c>
    </row>
    <row r="12" spans="1:36" x14ac:dyDescent="0.45">
      <c r="A12" s="51" t="s">
        <v>99</v>
      </c>
      <c r="B12" s="82">
        <f t="shared" si="4"/>
        <v>37000.080000000002</v>
      </c>
      <c r="C12" s="75">
        <v>1541.67</v>
      </c>
      <c r="D12" s="40">
        <f t="shared" si="5"/>
        <v>770.83500000000004</v>
      </c>
      <c r="E12" s="40">
        <f t="shared" si="0"/>
        <v>578.12625000000003</v>
      </c>
      <c r="F12" s="40">
        <f t="shared" si="1"/>
        <v>462.50099999999998</v>
      </c>
      <c r="G12" s="40">
        <f t="shared" si="6"/>
        <v>962</v>
      </c>
      <c r="H12" s="40">
        <f t="shared" si="7"/>
        <v>191.16499999999996</v>
      </c>
      <c r="I12" s="40">
        <f t="shared" si="8"/>
        <v>383.87374999999997</v>
      </c>
      <c r="J12" s="41">
        <f t="shared" si="9"/>
        <v>499.49900000000002</v>
      </c>
      <c r="K12" s="35"/>
      <c r="L12" s="36"/>
      <c r="M12" s="37">
        <f t="shared" si="2"/>
        <v>37000.080000000002</v>
      </c>
      <c r="N12" s="37">
        <f t="shared" si="10"/>
        <v>9250.02</v>
      </c>
      <c r="O12" s="37">
        <f t="shared" si="11"/>
        <v>379.25082000000003</v>
      </c>
      <c r="P12" s="37">
        <f t="shared" si="12"/>
        <v>979.25081999999998</v>
      </c>
      <c r="Q12" s="37">
        <f>962</f>
        <v>962</v>
      </c>
      <c r="R12" s="38">
        <f t="shared" si="13"/>
        <v>962</v>
      </c>
      <c r="S12" s="38">
        <f t="shared" si="3"/>
        <v>770.83500000000004</v>
      </c>
      <c r="T12" s="38">
        <f t="shared" si="14"/>
        <v>0</v>
      </c>
      <c r="U12" s="38">
        <f t="shared" si="15"/>
        <v>0</v>
      </c>
      <c r="V12" s="39">
        <f t="shared" si="16"/>
        <v>0.24799730162745592</v>
      </c>
      <c r="W12" s="39"/>
      <c r="X12" s="39"/>
      <c r="AH12" s="38"/>
      <c r="AI12" s="38">
        <f t="shared" ref="AI12:AI21" si="22">AJ12/2</f>
        <v>4625.01</v>
      </c>
      <c r="AJ12" s="38">
        <f t="shared" si="21"/>
        <v>9250.02</v>
      </c>
    </row>
    <row r="13" spans="1:36" x14ac:dyDescent="0.45">
      <c r="A13" s="51" t="s">
        <v>100</v>
      </c>
      <c r="B13" s="82">
        <f t="shared" si="4"/>
        <v>35650.080000000002</v>
      </c>
      <c r="C13" s="75">
        <v>1485.42</v>
      </c>
      <c r="D13" s="40">
        <f t="shared" si="5"/>
        <v>742.71</v>
      </c>
      <c r="E13" s="40">
        <f t="shared" si="0"/>
        <v>557.03250000000003</v>
      </c>
      <c r="F13" s="40">
        <f t="shared" si="1"/>
        <v>445.62599999999998</v>
      </c>
      <c r="G13" s="40">
        <f t="shared" si="6"/>
        <v>962</v>
      </c>
      <c r="H13" s="40">
        <f t="shared" si="7"/>
        <v>219.28999999999996</v>
      </c>
      <c r="I13" s="40">
        <f t="shared" si="8"/>
        <v>404.96749999999997</v>
      </c>
      <c r="J13" s="41">
        <f t="shared" si="9"/>
        <v>516.37400000000002</v>
      </c>
      <c r="K13" s="35"/>
      <c r="L13" s="36"/>
      <c r="M13" s="37">
        <f t="shared" si="2"/>
        <v>35650.080000000002</v>
      </c>
      <c r="N13" s="37">
        <f t="shared" si="10"/>
        <v>8912.52</v>
      </c>
      <c r="O13" s="37">
        <f t="shared" si="11"/>
        <v>365.41332000000006</v>
      </c>
      <c r="P13" s="37">
        <f t="shared" si="12"/>
        <v>965.41332000000011</v>
      </c>
      <c r="Q13" s="37">
        <f>962</f>
        <v>962</v>
      </c>
      <c r="R13" s="38">
        <f t="shared" si="13"/>
        <v>962</v>
      </c>
      <c r="S13" s="38">
        <f t="shared" si="3"/>
        <v>742.71</v>
      </c>
      <c r="T13" s="38">
        <f t="shared" si="14"/>
        <v>0</v>
      </c>
      <c r="U13" s="38">
        <f t="shared" si="15"/>
        <v>0</v>
      </c>
      <c r="V13" s="39">
        <f t="shared" si="16"/>
        <v>0.29525656043408599</v>
      </c>
      <c r="W13" s="39"/>
      <c r="X13" s="39"/>
      <c r="AH13" s="38"/>
      <c r="AI13" s="38">
        <f t="shared" si="22"/>
        <v>4456.26</v>
      </c>
      <c r="AJ13" s="38">
        <f t="shared" si="21"/>
        <v>8912.52</v>
      </c>
    </row>
    <row r="14" spans="1:36" x14ac:dyDescent="0.45">
      <c r="A14" s="51" t="s">
        <v>106</v>
      </c>
      <c r="B14" s="82">
        <f t="shared" si="4"/>
        <v>39499.919999999998</v>
      </c>
      <c r="C14" s="75">
        <v>1645.83</v>
      </c>
      <c r="D14" s="40">
        <f t="shared" si="5"/>
        <v>822.91499999999996</v>
      </c>
      <c r="E14" s="40">
        <f t="shared" si="0"/>
        <v>617.18624999999997</v>
      </c>
      <c r="F14" s="40">
        <f t="shared" si="1"/>
        <v>493.74899999999997</v>
      </c>
      <c r="G14" s="40">
        <f t="shared" si="6"/>
        <v>962</v>
      </c>
      <c r="H14" s="40">
        <f t="shared" si="7"/>
        <v>139.08500000000004</v>
      </c>
      <c r="I14" s="40">
        <f t="shared" si="8"/>
        <v>344.81375000000003</v>
      </c>
      <c r="J14" s="41">
        <f t="shared" si="9"/>
        <v>468.25100000000003</v>
      </c>
      <c r="K14" s="35"/>
      <c r="L14" s="36">
        <v>1234.3699999999999</v>
      </c>
      <c r="M14" s="37">
        <f t="shared" si="2"/>
        <v>39499.919999999998</v>
      </c>
      <c r="N14" s="37">
        <f t="shared" si="10"/>
        <v>9874.98</v>
      </c>
      <c r="O14" s="37">
        <f t="shared" si="11"/>
        <v>404.87418000000002</v>
      </c>
      <c r="P14" s="37">
        <f t="shared" si="12"/>
        <v>1004.87418</v>
      </c>
      <c r="Q14" s="37">
        <f>962</f>
        <v>962</v>
      </c>
      <c r="R14" s="38">
        <f t="shared" si="13"/>
        <v>962</v>
      </c>
      <c r="S14" s="38">
        <f t="shared" si="3"/>
        <v>822.91499999999996</v>
      </c>
      <c r="T14" s="38">
        <f t="shared" si="14"/>
        <v>617.18499999999995</v>
      </c>
      <c r="U14" s="38">
        <f t="shared" si="15"/>
        <v>493.75</v>
      </c>
      <c r="V14" s="39">
        <f t="shared" si="16"/>
        <v>0.16901502585321704</v>
      </c>
      <c r="W14" s="39">
        <f>R14/T14-1</f>
        <v>0.55868985798423498</v>
      </c>
      <c r="X14" s="39">
        <f>R14/U14-1</f>
        <v>0.94835443037974687</v>
      </c>
      <c r="Y14" s="36">
        <v>1234.3699999999999</v>
      </c>
      <c r="Z14" s="36">
        <v>987.5</v>
      </c>
      <c r="AA14" s="42">
        <f>SUM(Y14:Z14)</f>
        <v>2221.87</v>
      </c>
      <c r="AB14" s="36"/>
      <c r="AC14" s="36">
        <v>987.5</v>
      </c>
      <c r="AD14" s="36">
        <v>987.5</v>
      </c>
      <c r="AE14" s="42">
        <f>SUM(AC14:AD14)</f>
        <v>1975</v>
      </c>
      <c r="AH14" s="38">
        <f t="shared" ref="AH14:AI14" si="23">MIN(D14*12,10000)</f>
        <v>9874.98</v>
      </c>
      <c r="AI14" s="38">
        <f t="shared" si="23"/>
        <v>7406.2349999999997</v>
      </c>
      <c r="AJ14" s="38">
        <f t="shared" si="21"/>
        <v>9874.98</v>
      </c>
    </row>
    <row r="15" spans="1:36" x14ac:dyDescent="0.45">
      <c r="A15" s="51" t="s">
        <v>107</v>
      </c>
      <c r="B15" s="82">
        <f t="shared" si="4"/>
        <v>24000</v>
      </c>
      <c r="C15" s="75">
        <v>1000</v>
      </c>
      <c r="D15" s="40">
        <f t="shared" si="5"/>
        <v>500</v>
      </c>
      <c r="E15" s="40">
        <f t="shared" si="0"/>
        <v>375</v>
      </c>
      <c r="F15" s="40">
        <f t="shared" si="1"/>
        <v>300</v>
      </c>
      <c r="G15" s="40">
        <f t="shared" si="6"/>
        <v>846</v>
      </c>
      <c r="H15" s="40">
        <f t="shared" si="7"/>
        <v>346</v>
      </c>
      <c r="I15" s="40">
        <f t="shared" si="8"/>
        <v>471</v>
      </c>
      <c r="J15" s="41">
        <f t="shared" si="9"/>
        <v>546</v>
      </c>
      <c r="K15" s="36"/>
      <c r="M15" s="37">
        <f t="shared" si="2"/>
        <v>24000</v>
      </c>
      <c r="N15" s="37">
        <f t="shared" si="10"/>
        <v>6000</v>
      </c>
      <c r="O15" s="37">
        <f t="shared" si="11"/>
        <v>246</v>
      </c>
      <c r="P15" s="37">
        <f t="shared" si="12"/>
        <v>846</v>
      </c>
      <c r="Q15" s="37">
        <f>962</f>
        <v>962</v>
      </c>
      <c r="R15" s="38">
        <f t="shared" si="13"/>
        <v>846</v>
      </c>
      <c r="S15" s="38">
        <f t="shared" si="3"/>
        <v>500</v>
      </c>
      <c r="T15" s="38"/>
      <c r="U15" s="38"/>
      <c r="V15" s="39">
        <f t="shared" si="16"/>
        <v>0.69199999999999995</v>
      </c>
      <c r="W15" s="39"/>
      <c r="X15" s="39"/>
      <c r="Y15">
        <v>0</v>
      </c>
      <c r="Z15">
        <v>0</v>
      </c>
      <c r="AC15">
        <v>0</v>
      </c>
      <c r="AD15">
        <v>0</v>
      </c>
      <c r="AH15" s="38"/>
      <c r="AI15" s="38">
        <f t="shared" si="22"/>
        <v>3000</v>
      </c>
      <c r="AJ15" s="38">
        <f t="shared" si="21"/>
        <v>6000</v>
      </c>
    </row>
    <row r="16" spans="1:36" x14ac:dyDescent="0.45">
      <c r="A16" s="51" t="s">
        <v>108</v>
      </c>
      <c r="B16" s="82">
        <f t="shared" si="4"/>
        <v>25440</v>
      </c>
      <c r="C16" s="75">
        <v>1060</v>
      </c>
      <c r="D16" s="40">
        <f t="shared" si="5"/>
        <v>530</v>
      </c>
      <c r="E16" s="40">
        <f t="shared" si="0"/>
        <v>397.5</v>
      </c>
      <c r="F16" s="40">
        <f t="shared" si="1"/>
        <v>318</v>
      </c>
      <c r="G16" s="40">
        <f t="shared" si="6"/>
        <v>860.76</v>
      </c>
      <c r="H16" s="40">
        <f t="shared" si="7"/>
        <v>330.76</v>
      </c>
      <c r="I16" s="40">
        <f t="shared" si="8"/>
        <v>463.26</v>
      </c>
      <c r="J16" s="41">
        <f t="shared" si="9"/>
        <v>542.76</v>
      </c>
      <c r="K16" s="36"/>
      <c r="M16" s="37">
        <f t="shared" si="2"/>
        <v>25440</v>
      </c>
      <c r="N16" s="37">
        <f t="shared" si="10"/>
        <v>6360</v>
      </c>
      <c r="O16" s="37">
        <f t="shared" si="11"/>
        <v>260.76</v>
      </c>
      <c r="P16" s="37">
        <f t="shared" si="12"/>
        <v>860.76</v>
      </c>
      <c r="Q16" s="37">
        <f>962</f>
        <v>962</v>
      </c>
      <c r="R16" s="38">
        <f t="shared" si="13"/>
        <v>860.76</v>
      </c>
      <c r="S16" s="38">
        <f t="shared" si="3"/>
        <v>530</v>
      </c>
      <c r="T16" s="38"/>
      <c r="U16" s="38"/>
      <c r="V16" s="39">
        <f t="shared" si="16"/>
        <v>0.62407547169811317</v>
      </c>
      <c r="W16" s="39"/>
      <c r="X16" s="39"/>
      <c r="Y16">
        <v>0</v>
      </c>
      <c r="Z16">
        <v>0</v>
      </c>
      <c r="AC16">
        <v>0</v>
      </c>
      <c r="AD16">
        <v>0</v>
      </c>
      <c r="AH16" s="38"/>
      <c r="AI16" s="38">
        <f t="shared" si="22"/>
        <v>3180</v>
      </c>
      <c r="AJ16" s="38">
        <f t="shared" si="21"/>
        <v>6360</v>
      </c>
    </row>
    <row r="17" spans="1:36" x14ac:dyDescent="0.45">
      <c r="A17" s="51" t="s">
        <v>109</v>
      </c>
      <c r="B17" s="82">
        <f t="shared" si="4"/>
        <v>29616</v>
      </c>
      <c r="C17" s="75">
        <v>1234</v>
      </c>
      <c r="D17" s="40">
        <f t="shared" si="5"/>
        <v>617</v>
      </c>
      <c r="E17" s="40">
        <f t="shared" si="0"/>
        <v>462.75</v>
      </c>
      <c r="F17" s="40">
        <f t="shared" si="1"/>
        <v>370.2</v>
      </c>
      <c r="G17" s="40">
        <f t="shared" si="6"/>
        <v>903.56400000000008</v>
      </c>
      <c r="H17" s="40">
        <f t="shared" si="7"/>
        <v>286.56400000000008</v>
      </c>
      <c r="I17" s="40">
        <f t="shared" si="8"/>
        <v>440.81400000000008</v>
      </c>
      <c r="J17" s="41">
        <f t="shared" si="9"/>
        <v>533.36400000000003</v>
      </c>
      <c r="K17" s="36"/>
      <c r="M17" s="37">
        <f t="shared" si="2"/>
        <v>29616</v>
      </c>
      <c r="N17" s="37">
        <f t="shared" si="10"/>
        <v>7404</v>
      </c>
      <c r="O17" s="37">
        <f t="shared" si="11"/>
        <v>303.56400000000002</v>
      </c>
      <c r="P17" s="37">
        <f t="shared" si="12"/>
        <v>903.56400000000008</v>
      </c>
      <c r="Q17" s="37">
        <f>962</f>
        <v>962</v>
      </c>
      <c r="R17" s="38">
        <f t="shared" si="13"/>
        <v>903.56400000000008</v>
      </c>
      <c r="S17" s="38">
        <f t="shared" si="3"/>
        <v>617</v>
      </c>
      <c r="T17" s="38"/>
      <c r="U17" s="38"/>
      <c r="V17" s="39">
        <f t="shared" si="16"/>
        <v>0.46444732576985426</v>
      </c>
      <c r="W17" s="39"/>
      <c r="X17" s="39"/>
      <c r="Y17">
        <v>0</v>
      </c>
      <c r="Z17">
        <v>0</v>
      </c>
      <c r="AC17">
        <v>0</v>
      </c>
      <c r="AD17">
        <v>0</v>
      </c>
      <c r="AH17" s="38"/>
      <c r="AI17" s="38">
        <f t="shared" si="22"/>
        <v>3702</v>
      </c>
      <c r="AJ17" s="38">
        <f t="shared" si="21"/>
        <v>7404</v>
      </c>
    </row>
    <row r="18" spans="1:36" x14ac:dyDescent="0.45">
      <c r="A18" s="51" t="s">
        <v>110</v>
      </c>
      <c r="B18" s="82">
        <f t="shared" si="4"/>
        <v>24960</v>
      </c>
      <c r="C18" s="75">
        <v>1040</v>
      </c>
      <c r="D18" s="40">
        <f t="shared" si="5"/>
        <v>520</v>
      </c>
      <c r="E18" s="40">
        <f t="shared" si="0"/>
        <v>390</v>
      </c>
      <c r="F18" s="40">
        <f t="shared" si="1"/>
        <v>312</v>
      </c>
      <c r="G18" s="40">
        <f t="shared" si="6"/>
        <v>855.84</v>
      </c>
      <c r="H18" s="40">
        <f t="shared" si="7"/>
        <v>335.84000000000003</v>
      </c>
      <c r="I18" s="40">
        <f t="shared" si="8"/>
        <v>465.84000000000003</v>
      </c>
      <c r="J18" s="41">
        <f t="shared" si="9"/>
        <v>543.84</v>
      </c>
      <c r="K18" s="36"/>
      <c r="M18" s="37">
        <f t="shared" si="2"/>
        <v>24960</v>
      </c>
      <c r="N18" s="37">
        <f t="shared" si="10"/>
        <v>6240</v>
      </c>
      <c r="O18" s="37">
        <f t="shared" si="11"/>
        <v>255.84</v>
      </c>
      <c r="P18" s="37">
        <f t="shared" si="12"/>
        <v>855.84</v>
      </c>
      <c r="Q18" s="37">
        <f>962</f>
        <v>962</v>
      </c>
      <c r="R18" s="38">
        <f t="shared" si="13"/>
        <v>855.84</v>
      </c>
      <c r="S18" s="38">
        <f t="shared" si="3"/>
        <v>520</v>
      </c>
      <c r="T18" s="38"/>
      <c r="U18" s="38"/>
      <c r="V18" s="39">
        <f t="shared" si="16"/>
        <v>0.64584615384615396</v>
      </c>
      <c r="W18" s="39"/>
      <c r="X18" s="39"/>
      <c r="Y18">
        <v>0</v>
      </c>
      <c r="Z18">
        <v>0</v>
      </c>
      <c r="AA18" s="18">
        <f>SUM(Y18:Z18)</f>
        <v>0</v>
      </c>
      <c r="AC18">
        <v>0</v>
      </c>
      <c r="AD18">
        <v>0</v>
      </c>
      <c r="AE18">
        <f>SUM(AC18:AD18)</f>
        <v>0</v>
      </c>
      <c r="AH18" s="38"/>
      <c r="AI18" s="38">
        <f t="shared" si="22"/>
        <v>3120</v>
      </c>
      <c r="AJ18" s="38">
        <f t="shared" si="21"/>
        <v>6240</v>
      </c>
    </row>
    <row r="19" spans="1:36" x14ac:dyDescent="0.45">
      <c r="A19" s="51" t="s">
        <v>111</v>
      </c>
      <c r="B19" s="82">
        <f t="shared" si="4"/>
        <v>55999.92</v>
      </c>
      <c r="C19" s="75">
        <v>2333.33</v>
      </c>
      <c r="D19" s="40">
        <f t="shared" si="5"/>
        <v>1166.665</v>
      </c>
      <c r="E19" s="40">
        <f t="shared" si="0"/>
        <v>874.99875000000009</v>
      </c>
      <c r="F19" s="40">
        <f t="shared" si="1"/>
        <v>699.99899999999991</v>
      </c>
      <c r="G19" s="40">
        <f t="shared" si="6"/>
        <v>962</v>
      </c>
      <c r="H19" s="40">
        <f t="shared" si="7"/>
        <v>-204.66499999999996</v>
      </c>
      <c r="I19" s="40">
        <f t="shared" si="8"/>
        <v>87.001249999999914</v>
      </c>
      <c r="J19" s="41">
        <f t="shared" si="9"/>
        <v>262.00100000000009</v>
      </c>
      <c r="K19" s="36"/>
      <c r="L19" s="36">
        <v>1750</v>
      </c>
      <c r="M19" s="37">
        <f t="shared" si="2"/>
        <v>55999.92</v>
      </c>
      <c r="N19" s="37">
        <f t="shared" si="10"/>
        <v>13999.98</v>
      </c>
      <c r="O19" s="37">
        <f t="shared" si="11"/>
        <v>573.99918000000002</v>
      </c>
      <c r="P19" s="37">
        <f t="shared" si="12"/>
        <v>1173.99918</v>
      </c>
      <c r="Q19" s="37">
        <f>962</f>
        <v>962</v>
      </c>
      <c r="R19" s="38">
        <f t="shared" si="13"/>
        <v>962</v>
      </c>
      <c r="S19" s="38">
        <f t="shared" si="3"/>
        <v>1166.665</v>
      </c>
      <c r="T19" s="38">
        <f t="shared" ref="T19" si="24">L19/2</f>
        <v>875</v>
      </c>
      <c r="U19" s="38">
        <f t="shared" ref="U19" si="25">Z19/2</f>
        <v>700</v>
      </c>
      <c r="V19" s="39">
        <f t="shared" si="16"/>
        <v>-0.17542739346770497</v>
      </c>
      <c r="W19" s="39">
        <f>R19/T19-1</f>
        <v>9.9428571428571422E-2</v>
      </c>
      <c r="X19" s="39">
        <f>R19/U19-1</f>
        <v>0.37428571428571433</v>
      </c>
      <c r="Y19">
        <v>1750</v>
      </c>
      <c r="Z19">
        <v>1400</v>
      </c>
      <c r="AA19" s="42">
        <f>SUM(Y19:Z19)</f>
        <v>3150</v>
      </c>
      <c r="AC19" s="36">
        <v>1400</v>
      </c>
      <c r="AD19" s="36">
        <v>1400</v>
      </c>
      <c r="AE19" s="42">
        <f>SUM(AC19:AD19)</f>
        <v>2800</v>
      </c>
      <c r="AH19" s="38">
        <f t="shared" ref="AH19:AI19" si="26">MIN(D19*12,10000)</f>
        <v>10000</v>
      </c>
      <c r="AI19" s="38">
        <f t="shared" si="26"/>
        <v>10000</v>
      </c>
      <c r="AJ19" s="38">
        <f t="shared" si="21"/>
        <v>10000</v>
      </c>
    </row>
    <row r="20" spans="1:36" x14ac:dyDescent="0.45">
      <c r="A20" s="51" t="s">
        <v>112</v>
      </c>
      <c r="B20" s="82">
        <f t="shared" si="4"/>
        <v>28800</v>
      </c>
      <c r="C20" s="75">
        <v>1200</v>
      </c>
      <c r="D20" s="40">
        <f t="shared" si="5"/>
        <v>600</v>
      </c>
      <c r="E20" s="40">
        <f t="shared" si="0"/>
        <v>450</v>
      </c>
      <c r="F20" s="40">
        <f t="shared" si="1"/>
        <v>360</v>
      </c>
      <c r="G20" s="40">
        <f t="shared" si="6"/>
        <v>895.2</v>
      </c>
      <c r="H20" s="40">
        <f t="shared" si="7"/>
        <v>295.20000000000005</v>
      </c>
      <c r="I20" s="40">
        <f t="shared" si="8"/>
        <v>445.20000000000005</v>
      </c>
      <c r="J20" s="41">
        <f t="shared" si="9"/>
        <v>535.20000000000005</v>
      </c>
      <c r="K20" s="36"/>
      <c r="L20" s="36"/>
      <c r="M20" s="37">
        <f t="shared" si="2"/>
        <v>28800</v>
      </c>
      <c r="N20" s="37">
        <f t="shared" si="10"/>
        <v>7200</v>
      </c>
      <c r="O20" s="37">
        <f t="shared" si="11"/>
        <v>295.2</v>
      </c>
      <c r="P20" s="37">
        <f t="shared" si="12"/>
        <v>895.2</v>
      </c>
      <c r="Q20" s="37">
        <f>962</f>
        <v>962</v>
      </c>
      <c r="R20" s="38">
        <f t="shared" si="13"/>
        <v>895.2</v>
      </c>
      <c r="S20" s="38">
        <f t="shared" si="3"/>
        <v>600</v>
      </c>
      <c r="T20" s="38"/>
      <c r="U20" s="38"/>
      <c r="V20" s="39">
        <f t="shared" si="16"/>
        <v>0.49199999999999999</v>
      </c>
      <c r="W20" s="39"/>
      <c r="X20" s="39"/>
      <c r="Y20">
        <v>0</v>
      </c>
      <c r="Z20">
        <v>0</v>
      </c>
      <c r="AH20" s="38"/>
      <c r="AI20" s="38">
        <f t="shared" si="22"/>
        <v>3600</v>
      </c>
      <c r="AJ20" s="38">
        <f t="shared" si="21"/>
        <v>7200</v>
      </c>
    </row>
    <row r="21" spans="1:36" ht="14.65" thickBot="1" x14ac:dyDescent="0.5">
      <c r="A21" s="52" t="s">
        <v>113</v>
      </c>
      <c r="B21" s="83">
        <f t="shared" si="4"/>
        <v>26688</v>
      </c>
      <c r="C21" s="76">
        <v>1112</v>
      </c>
      <c r="D21" s="43">
        <f t="shared" si="5"/>
        <v>556</v>
      </c>
      <c r="E21" s="43">
        <f t="shared" si="0"/>
        <v>417</v>
      </c>
      <c r="F21" s="43">
        <f t="shared" si="1"/>
        <v>333.59999999999997</v>
      </c>
      <c r="G21" s="43">
        <f t="shared" si="6"/>
        <v>873.55200000000002</v>
      </c>
      <c r="H21" s="43">
        <f t="shared" si="7"/>
        <v>317.55200000000002</v>
      </c>
      <c r="I21" s="43">
        <f t="shared" si="8"/>
        <v>456.55200000000002</v>
      </c>
      <c r="J21" s="56">
        <f t="shared" si="9"/>
        <v>539.952</v>
      </c>
      <c r="K21" s="36"/>
      <c r="L21" s="36"/>
      <c r="M21" s="37">
        <f t="shared" si="2"/>
        <v>26688</v>
      </c>
      <c r="N21" s="37">
        <f t="shared" si="10"/>
        <v>6672</v>
      </c>
      <c r="O21" s="37">
        <f t="shared" si="11"/>
        <v>273.55200000000002</v>
      </c>
      <c r="P21" s="37">
        <f t="shared" si="12"/>
        <v>873.55200000000002</v>
      </c>
      <c r="Q21" s="37">
        <f>962</f>
        <v>962</v>
      </c>
      <c r="R21" s="38">
        <f t="shared" si="13"/>
        <v>873.55200000000002</v>
      </c>
      <c r="S21" s="38">
        <f t="shared" si="3"/>
        <v>556</v>
      </c>
      <c r="T21" s="38"/>
      <c r="U21" s="38"/>
      <c r="V21" s="39">
        <f t="shared" si="16"/>
        <v>0.57113669064748196</v>
      </c>
      <c r="W21" s="39"/>
      <c r="X21" s="39"/>
      <c r="Y21">
        <v>0</v>
      </c>
      <c r="Z21">
        <v>0</v>
      </c>
      <c r="AH21" s="38"/>
      <c r="AI21" s="38">
        <f t="shared" si="22"/>
        <v>3336</v>
      </c>
      <c r="AJ21" s="38">
        <f t="shared" si="21"/>
        <v>6672</v>
      </c>
    </row>
    <row r="22" spans="1:36" hidden="1" x14ac:dyDescent="0.45">
      <c r="C22" s="36"/>
      <c r="D22" s="36"/>
      <c r="E22" s="36"/>
      <c r="F22" s="36"/>
      <c r="G22" s="36"/>
      <c r="H22" s="36"/>
      <c r="I22" s="36"/>
      <c r="J22" s="41">
        <f t="shared" si="9"/>
        <v>0</v>
      </c>
      <c r="K22" s="36"/>
      <c r="L22" s="36"/>
      <c r="AH22" s="38"/>
      <c r="AI22" s="38"/>
      <c r="AJ22" s="38">
        <f t="shared" si="21"/>
        <v>0</v>
      </c>
    </row>
    <row r="23" spans="1:36" ht="14.65" thickBot="1" x14ac:dyDescent="0.5">
      <c r="B23" s="44">
        <f>SUM(B5:B22)</f>
        <v>690203.04</v>
      </c>
      <c r="C23" s="45">
        <f>SUM(C5:C21)</f>
        <v>28758.46</v>
      </c>
      <c r="D23" s="45">
        <f>SUM(D5:D21)</f>
        <v>14379.23</v>
      </c>
      <c r="E23" s="45">
        <f>SUM(E5:E21)</f>
        <v>10784.422500000001</v>
      </c>
      <c r="F23" s="45">
        <f>SUM(F5:F21)</f>
        <v>8627.5379999999986</v>
      </c>
      <c r="G23" s="40"/>
      <c r="H23" s="40"/>
      <c r="I23" s="36"/>
      <c r="J23" s="36"/>
      <c r="K23" s="36"/>
      <c r="L23" s="36">
        <f>SUM(L19:L22)</f>
        <v>1750</v>
      </c>
      <c r="M23" s="46">
        <f>SUM(C23:L23)</f>
        <v>64299.650500000003</v>
      </c>
      <c r="N23" s="46"/>
      <c r="O23" s="46"/>
      <c r="P23" s="46"/>
      <c r="Q23" s="46"/>
      <c r="R23" s="46"/>
      <c r="S23" s="46"/>
      <c r="T23" s="46"/>
      <c r="U23" s="46"/>
      <c r="AH23" s="38">
        <f>SUM(AH5:AH21)</f>
        <v>79749.959999999992</v>
      </c>
      <c r="AI23" s="38">
        <f>SUM(AI5:AI21)</f>
        <v>110746.48499999999</v>
      </c>
      <c r="AJ23" s="38">
        <f>SUM(AJ5:AJ21)</f>
        <v>146680.5</v>
      </c>
    </row>
    <row r="24" spans="1:36" ht="14.65" thickTop="1" x14ac:dyDescent="0.45">
      <c r="H24" s="47"/>
      <c r="AH24" s="38">
        <f>AH23*0.5</f>
        <v>39874.979999999996</v>
      </c>
      <c r="AI24" s="38">
        <f>AI23*0.5</f>
        <v>55373.242499999993</v>
      </c>
      <c r="AJ24" s="38">
        <f>AJ23*0.5</f>
        <v>73340.25</v>
      </c>
    </row>
    <row r="25" spans="1:36" x14ac:dyDescent="0.45">
      <c r="A25" s="54" t="s">
        <v>176</v>
      </c>
      <c r="B25" s="53" t="s">
        <v>114</v>
      </c>
      <c r="H25" s="37"/>
    </row>
    <row r="26" spans="1:36" x14ac:dyDescent="0.45">
      <c r="A26" s="55"/>
      <c r="B26" s="53" t="s">
        <v>115</v>
      </c>
      <c r="H26" s="37"/>
    </row>
    <row r="27" spans="1:36" x14ac:dyDescent="0.45">
      <c r="A27" s="48"/>
      <c r="B27" s="49"/>
    </row>
    <row r="28" spans="1:36" x14ac:dyDescent="0.45">
      <c r="A28" s="54" t="s">
        <v>177</v>
      </c>
      <c r="B28" s="53" t="s">
        <v>178</v>
      </c>
    </row>
    <row r="29" spans="1:36" x14ac:dyDescent="0.45">
      <c r="A29" s="55"/>
      <c r="B29" s="53" t="s">
        <v>179</v>
      </c>
    </row>
    <row r="31" spans="1:36" x14ac:dyDescent="0.45">
      <c r="A31" s="54" t="s">
        <v>180</v>
      </c>
      <c r="B31" s="53" t="s">
        <v>181</v>
      </c>
    </row>
    <row r="32" spans="1:36" x14ac:dyDescent="0.45">
      <c r="B32" s="53" t="s">
        <v>182</v>
      </c>
    </row>
    <row r="34" spans="1:2" x14ac:dyDescent="0.45">
      <c r="A34" s="54" t="s">
        <v>183</v>
      </c>
      <c r="B34" s="53" t="s">
        <v>184</v>
      </c>
    </row>
    <row r="35" spans="1:2" x14ac:dyDescent="0.45">
      <c r="B35" s="53" t="s">
        <v>185</v>
      </c>
    </row>
  </sheetData>
  <conditionalFormatting sqref="J5:J22">
    <cfRule type="colorScale" priority="1">
      <colorScale>
        <cfvo type="num" val="-200"/>
        <cfvo type="percentile" val="50"/>
        <cfvo type="num" val="50"/>
        <color rgb="FFF8696B"/>
        <color rgb="FFFFEB84"/>
        <color rgb="FF63BE7B"/>
      </colorScale>
    </cfRule>
  </conditionalFormatting>
  <conditionalFormatting sqref="V1:X1048576">
    <cfRule type="colorScale" priority="5">
      <colorScale>
        <cfvo type="min"/>
        <cfvo type="percentile" val="50"/>
        <cfvo type="max"/>
        <color rgb="FFF8696B"/>
        <color rgb="FFFFEB84"/>
        <color rgb="FF63BE7B"/>
      </colorScale>
    </cfRule>
  </conditionalFormatting>
  <conditionalFormatting sqref="K11:K13">
    <cfRule type="colorScale" priority="4">
      <colorScale>
        <cfvo type="min"/>
        <cfvo type="percentile" val="50"/>
        <cfvo type="max"/>
        <color rgb="FFF8696B"/>
        <color rgb="FFFFEB84"/>
        <color rgb="FF63BE7B"/>
      </colorScale>
    </cfRule>
  </conditionalFormatting>
  <conditionalFormatting sqref="H5:H21">
    <cfRule type="colorScale" priority="3">
      <colorScale>
        <cfvo type="num" val="-200"/>
        <cfvo type="percentile" val="50"/>
        <cfvo type="num" val="50"/>
        <color rgb="FFF8696B"/>
        <color rgb="FFFFEB84"/>
        <color rgb="FF63BE7B"/>
      </colorScale>
    </cfRule>
  </conditionalFormatting>
  <conditionalFormatting sqref="I5:I21">
    <cfRule type="colorScale" priority="2">
      <colorScale>
        <cfvo type="num" val="-200"/>
        <cfvo type="percentile" val="50"/>
        <cfvo type="num" val="50"/>
        <color rgb="FFF8696B"/>
        <color rgb="FFFFEB84"/>
        <color rgb="FF63BE7B"/>
      </colorScale>
    </cfRule>
  </conditionalFormatting>
  <pageMargins left="0.7" right="0.7" top="0.75" bottom="0.75" header="0.3" footer="0.3"/>
  <pageSetup scale="9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7721-C449-498C-9AE4-199DCF7524BC}">
  <sheetPr>
    <pageSetUpPr fitToPage="1"/>
  </sheetPr>
  <dimension ref="A1:R38"/>
  <sheetViews>
    <sheetView topLeftCell="A19" workbookViewId="0">
      <selection activeCell="D30" sqref="D30"/>
    </sheetView>
  </sheetViews>
  <sheetFormatPr defaultRowHeight="14.25" x14ac:dyDescent="0.45"/>
  <cols>
    <col min="1" max="1" width="15.06640625" customWidth="1"/>
    <col min="2" max="2" width="12.6640625" customWidth="1"/>
    <col min="3" max="3" width="37.46484375" customWidth="1"/>
    <col min="4" max="4" width="15.6640625" customWidth="1"/>
    <col min="5" max="11" width="11.86328125" customWidth="1"/>
    <col min="12" max="15" width="11.86328125" bestFit="1" customWidth="1"/>
    <col min="16" max="16" width="3.1328125" customWidth="1"/>
    <col min="17" max="17" width="11.9296875" bestFit="1" customWidth="1"/>
  </cols>
  <sheetData>
    <row r="1" spans="1:5" x14ac:dyDescent="0.45">
      <c r="A1" s="18" t="s">
        <v>124</v>
      </c>
    </row>
    <row r="2" spans="1:5" x14ac:dyDescent="0.45">
      <c r="A2" s="19"/>
    </row>
    <row r="3" spans="1:5" ht="14.65" thickBot="1" x14ac:dyDescent="0.5">
      <c r="A3" s="19"/>
    </row>
    <row r="4" spans="1:5" ht="14.65" thickBot="1" x14ac:dyDescent="0.5">
      <c r="A4" s="128" t="s">
        <v>155</v>
      </c>
      <c r="B4" s="129"/>
      <c r="C4" s="129"/>
      <c r="D4" s="129"/>
      <c r="E4" s="130"/>
    </row>
    <row r="5" spans="1:5" x14ac:dyDescent="0.45">
      <c r="A5" s="116" t="s">
        <v>156</v>
      </c>
      <c r="B5" s="117"/>
      <c r="C5" s="117"/>
      <c r="D5" s="117"/>
      <c r="E5" s="108"/>
    </row>
    <row r="6" spans="1:5" x14ac:dyDescent="0.45">
      <c r="A6" s="112" t="s">
        <v>157</v>
      </c>
      <c r="B6" s="118"/>
      <c r="C6" s="118"/>
      <c r="D6" s="118"/>
      <c r="E6" s="110"/>
    </row>
    <row r="7" spans="1:5" x14ac:dyDescent="0.45">
      <c r="A7" s="112" t="s">
        <v>158</v>
      </c>
      <c r="B7" s="118"/>
      <c r="C7" s="118"/>
      <c r="D7" s="118"/>
      <c r="E7" s="110"/>
    </row>
    <row r="8" spans="1:5" x14ac:dyDescent="0.45">
      <c r="A8" s="112" t="s">
        <v>159</v>
      </c>
      <c r="B8" s="118"/>
      <c r="C8" s="118"/>
      <c r="D8" s="118"/>
      <c r="E8" s="110"/>
    </row>
    <row r="9" spans="1:5" x14ac:dyDescent="0.45">
      <c r="A9" s="112" t="s">
        <v>160</v>
      </c>
      <c r="B9" s="118"/>
      <c r="C9" s="118"/>
      <c r="D9" s="118"/>
      <c r="E9" s="110"/>
    </row>
    <row r="10" spans="1:5" x14ac:dyDescent="0.45">
      <c r="A10" s="112" t="s">
        <v>161</v>
      </c>
      <c r="B10" s="118"/>
      <c r="C10" s="118"/>
      <c r="D10" s="118"/>
      <c r="E10" s="110"/>
    </row>
    <row r="11" spans="1:5" x14ac:dyDescent="0.45">
      <c r="A11" s="112" t="s">
        <v>162</v>
      </c>
      <c r="B11" s="118"/>
      <c r="C11" s="118"/>
      <c r="D11" s="118"/>
      <c r="E11" s="110"/>
    </row>
    <row r="12" spans="1:5" ht="14.65" thickBot="1" x14ac:dyDescent="0.5">
      <c r="A12" s="119" t="s">
        <v>163</v>
      </c>
      <c r="B12" s="120"/>
      <c r="C12" s="120"/>
      <c r="D12" s="120"/>
      <c r="E12" s="121"/>
    </row>
    <row r="13" spans="1:5" x14ac:dyDescent="0.45">
      <c r="A13" s="19"/>
    </row>
    <row r="14" spans="1:5" ht="14.65" thickBot="1" x14ac:dyDescent="0.5">
      <c r="A14" s="19"/>
    </row>
    <row r="15" spans="1:5" ht="28.9" thickBot="1" x14ac:dyDescent="0.5">
      <c r="E15" s="122" t="s">
        <v>164</v>
      </c>
    </row>
    <row r="16" spans="1:5" x14ac:dyDescent="0.45">
      <c r="A16" t="s">
        <v>117</v>
      </c>
      <c r="E16" s="123">
        <v>1200000</v>
      </c>
    </row>
    <row r="17" spans="1:18" x14ac:dyDescent="0.45">
      <c r="A17" t="s">
        <v>118</v>
      </c>
      <c r="E17" s="124">
        <v>48000</v>
      </c>
    </row>
    <row r="18" spans="1:18" x14ac:dyDescent="0.45">
      <c r="A18" t="s">
        <v>119</v>
      </c>
      <c r="E18" s="124">
        <v>36000</v>
      </c>
    </row>
    <row r="19" spans="1:18" ht="14.65" thickBot="1" x14ac:dyDescent="0.5">
      <c r="A19" t="s">
        <v>120</v>
      </c>
      <c r="E19" s="125">
        <v>12000</v>
      </c>
    </row>
    <row r="20" spans="1:18" ht="14.65" thickBot="1" x14ac:dyDescent="0.5">
      <c r="E20" s="45">
        <f t="shared" ref="E20" si="0">SUM(E16:E19)</f>
        <v>1296000</v>
      </c>
    </row>
    <row r="21" spans="1:18" ht="14.65" thickTop="1" x14ac:dyDescent="0.45">
      <c r="E21" s="40"/>
      <c r="F21" s="40"/>
      <c r="G21" s="40"/>
      <c r="H21" s="40"/>
      <c r="I21" s="40"/>
      <c r="J21" s="40"/>
      <c r="K21" s="40"/>
      <c r="L21" s="40"/>
      <c r="M21" s="40"/>
      <c r="N21" s="40"/>
      <c r="O21" s="40"/>
      <c r="P21" s="40"/>
      <c r="Q21" s="40"/>
      <c r="R21" s="40"/>
    </row>
    <row r="23" spans="1:18" x14ac:dyDescent="0.45">
      <c r="A23" s="127" t="s">
        <v>121</v>
      </c>
      <c r="E23" s="38">
        <f>E20/12</f>
        <v>108000</v>
      </c>
      <c r="Q23" s="57"/>
    </row>
    <row r="24" spans="1:18" x14ac:dyDescent="0.45">
      <c r="A24" s="126"/>
      <c r="E24" s="58" t="s">
        <v>122</v>
      </c>
    </row>
    <row r="25" spans="1:18" ht="14.65" thickBot="1" x14ac:dyDescent="0.5">
      <c r="A25" s="127" t="s">
        <v>123</v>
      </c>
      <c r="E25" s="61">
        <f>E23*2.5</f>
        <v>270000</v>
      </c>
      <c r="Q25" s="60"/>
    </row>
    <row r="26" spans="1:18" ht="14.65" thickTop="1" x14ac:dyDescent="0.45">
      <c r="A26" s="126"/>
    </row>
    <row r="27" spans="1:18" ht="14.65" thickBot="1" x14ac:dyDescent="0.5">
      <c r="A27" s="126"/>
    </row>
    <row r="28" spans="1:18" ht="14.65" thickBot="1" x14ac:dyDescent="0.5">
      <c r="A28" s="127" t="s">
        <v>154</v>
      </c>
      <c r="E28" s="95">
        <v>10.5</v>
      </c>
      <c r="Q28" s="60"/>
    </row>
    <row r="29" spans="1:18" ht="14.65" thickBot="1" x14ac:dyDescent="0.5">
      <c r="A29" s="126"/>
      <c r="E29" s="18"/>
    </row>
    <row r="30" spans="1:18" ht="14.65" thickBot="1" x14ac:dyDescent="0.5">
      <c r="A30" s="127" t="s">
        <v>138</v>
      </c>
      <c r="E30" s="96">
        <v>9</v>
      </c>
      <c r="Q30" s="60"/>
    </row>
    <row r="31" spans="1:18" ht="14.65" thickBot="1" x14ac:dyDescent="0.5">
      <c r="A31" s="126"/>
      <c r="E31" s="18"/>
    </row>
    <row r="32" spans="1:18" ht="14.65" thickBot="1" x14ac:dyDescent="0.5">
      <c r="A32" s="127" t="s">
        <v>139</v>
      </c>
      <c r="E32" s="97">
        <f>E30/E28</f>
        <v>0.8571428571428571</v>
      </c>
      <c r="Q32" s="60"/>
    </row>
    <row r="33" spans="1:17" x14ac:dyDescent="0.45">
      <c r="O33" s="59"/>
      <c r="P33" s="60"/>
      <c r="Q33" s="115"/>
    </row>
    <row r="34" spans="1:17" x14ac:dyDescent="0.45">
      <c r="O34" s="59"/>
      <c r="P34" s="60"/>
      <c r="Q34" s="115"/>
    </row>
    <row r="37" spans="1:17" x14ac:dyDescent="0.45">
      <c r="A37" s="54" t="s">
        <v>150</v>
      </c>
      <c r="B37" s="53" t="s">
        <v>165</v>
      </c>
    </row>
    <row r="38" spans="1:17" x14ac:dyDescent="0.45">
      <c r="B38" s="53" t="s">
        <v>166</v>
      </c>
    </row>
  </sheetData>
  <mergeCells count="1">
    <mergeCell ref="A4:E4"/>
  </mergeCells>
  <pageMargins left="0.7" right="0.7" top="0.75" bottom="0.75" header="0.3" footer="0.3"/>
  <pageSetup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38100</xdr:colOff>
                    <xdr:row>3</xdr:row>
                    <xdr:rowOff>157163</xdr:rowOff>
                  </from>
                  <to>
                    <xdr:col>5</xdr:col>
                    <xdr:colOff>266700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38100</xdr:colOff>
                    <xdr:row>3</xdr:row>
                    <xdr:rowOff>157163</xdr:rowOff>
                  </from>
                  <to>
                    <xdr:col>5</xdr:col>
                    <xdr:colOff>266700</xdr:colOff>
                    <xdr:row>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38100</xdr:colOff>
                    <xdr:row>4</xdr:row>
                    <xdr:rowOff>157163</xdr:rowOff>
                  </from>
                  <to>
                    <xdr:col>5</xdr:col>
                    <xdr:colOff>266700</xdr:colOff>
                    <xdr:row>6</xdr:row>
                    <xdr:rowOff>4763</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38100</xdr:colOff>
                    <xdr:row>4</xdr:row>
                    <xdr:rowOff>157163</xdr:rowOff>
                  </from>
                  <to>
                    <xdr:col>5</xdr:col>
                    <xdr:colOff>266700</xdr:colOff>
                    <xdr:row>6</xdr:row>
                    <xdr:rowOff>4763</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38100</xdr:colOff>
                    <xdr:row>5</xdr:row>
                    <xdr:rowOff>157163</xdr:rowOff>
                  </from>
                  <to>
                    <xdr:col>5</xdr:col>
                    <xdr:colOff>266700</xdr:colOff>
                    <xdr:row>7</xdr:row>
                    <xdr:rowOff>4763</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38100</xdr:colOff>
                    <xdr:row>5</xdr:row>
                    <xdr:rowOff>157163</xdr:rowOff>
                  </from>
                  <to>
                    <xdr:col>5</xdr:col>
                    <xdr:colOff>266700</xdr:colOff>
                    <xdr:row>7</xdr:row>
                    <xdr:rowOff>4763</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38100</xdr:colOff>
                    <xdr:row>6</xdr:row>
                    <xdr:rowOff>157163</xdr:rowOff>
                  </from>
                  <to>
                    <xdr:col>5</xdr:col>
                    <xdr:colOff>266700</xdr:colOff>
                    <xdr:row>8</xdr:row>
                    <xdr:rowOff>4763</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38100</xdr:colOff>
                    <xdr:row>6</xdr:row>
                    <xdr:rowOff>157163</xdr:rowOff>
                  </from>
                  <to>
                    <xdr:col>5</xdr:col>
                    <xdr:colOff>266700</xdr:colOff>
                    <xdr:row>8</xdr:row>
                    <xdr:rowOff>4763</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38100</xdr:colOff>
                    <xdr:row>6</xdr:row>
                    <xdr:rowOff>157163</xdr:rowOff>
                  </from>
                  <to>
                    <xdr:col>5</xdr:col>
                    <xdr:colOff>266700</xdr:colOff>
                    <xdr:row>8</xdr:row>
                    <xdr:rowOff>4763</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38100</xdr:colOff>
                    <xdr:row>6</xdr:row>
                    <xdr:rowOff>157163</xdr:rowOff>
                  </from>
                  <to>
                    <xdr:col>5</xdr:col>
                    <xdr:colOff>266700</xdr:colOff>
                    <xdr:row>8</xdr:row>
                    <xdr:rowOff>4763</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38100</xdr:colOff>
                    <xdr:row>7</xdr:row>
                    <xdr:rowOff>157163</xdr:rowOff>
                  </from>
                  <to>
                    <xdr:col>5</xdr:col>
                    <xdr:colOff>266700</xdr:colOff>
                    <xdr:row>9</xdr:row>
                    <xdr:rowOff>4763</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38100</xdr:colOff>
                    <xdr:row>7</xdr:row>
                    <xdr:rowOff>157163</xdr:rowOff>
                  </from>
                  <to>
                    <xdr:col>5</xdr:col>
                    <xdr:colOff>266700</xdr:colOff>
                    <xdr:row>9</xdr:row>
                    <xdr:rowOff>4763</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38100</xdr:colOff>
                    <xdr:row>7</xdr:row>
                    <xdr:rowOff>157163</xdr:rowOff>
                  </from>
                  <to>
                    <xdr:col>5</xdr:col>
                    <xdr:colOff>266700</xdr:colOff>
                    <xdr:row>9</xdr:row>
                    <xdr:rowOff>4763</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xdr:col>
                    <xdr:colOff>38100</xdr:colOff>
                    <xdr:row>7</xdr:row>
                    <xdr:rowOff>157163</xdr:rowOff>
                  </from>
                  <to>
                    <xdr:col>5</xdr:col>
                    <xdr:colOff>266700</xdr:colOff>
                    <xdr:row>9</xdr:row>
                    <xdr:rowOff>4763</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38100</xdr:colOff>
                    <xdr:row>8</xdr:row>
                    <xdr:rowOff>157163</xdr:rowOff>
                  </from>
                  <to>
                    <xdr:col>5</xdr:col>
                    <xdr:colOff>266700</xdr:colOff>
                    <xdr:row>10</xdr:row>
                    <xdr:rowOff>4763</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38100</xdr:colOff>
                    <xdr:row>8</xdr:row>
                    <xdr:rowOff>157163</xdr:rowOff>
                  </from>
                  <to>
                    <xdr:col>5</xdr:col>
                    <xdr:colOff>266700</xdr:colOff>
                    <xdr:row>10</xdr:row>
                    <xdr:rowOff>4763</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5</xdr:col>
                    <xdr:colOff>38100</xdr:colOff>
                    <xdr:row>8</xdr:row>
                    <xdr:rowOff>157163</xdr:rowOff>
                  </from>
                  <to>
                    <xdr:col>5</xdr:col>
                    <xdr:colOff>266700</xdr:colOff>
                    <xdr:row>10</xdr:row>
                    <xdr:rowOff>4763</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38100</xdr:colOff>
                    <xdr:row>8</xdr:row>
                    <xdr:rowOff>157163</xdr:rowOff>
                  </from>
                  <to>
                    <xdr:col>5</xdr:col>
                    <xdr:colOff>266700</xdr:colOff>
                    <xdr:row>10</xdr:row>
                    <xdr:rowOff>4763</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5</xdr:col>
                    <xdr:colOff>38100</xdr:colOff>
                    <xdr:row>9</xdr:row>
                    <xdr:rowOff>157163</xdr:rowOff>
                  </from>
                  <to>
                    <xdr:col>5</xdr:col>
                    <xdr:colOff>266700</xdr:colOff>
                    <xdr:row>11</xdr:row>
                    <xdr:rowOff>4763</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38100</xdr:colOff>
                    <xdr:row>9</xdr:row>
                    <xdr:rowOff>157163</xdr:rowOff>
                  </from>
                  <to>
                    <xdr:col>5</xdr:col>
                    <xdr:colOff>266700</xdr:colOff>
                    <xdr:row>11</xdr:row>
                    <xdr:rowOff>4763</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38100</xdr:colOff>
                    <xdr:row>9</xdr:row>
                    <xdr:rowOff>157163</xdr:rowOff>
                  </from>
                  <to>
                    <xdr:col>5</xdr:col>
                    <xdr:colOff>266700</xdr:colOff>
                    <xdr:row>11</xdr:row>
                    <xdr:rowOff>4763</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38100</xdr:colOff>
                    <xdr:row>9</xdr:row>
                    <xdr:rowOff>157163</xdr:rowOff>
                  </from>
                  <to>
                    <xdr:col>5</xdr:col>
                    <xdr:colOff>266700</xdr:colOff>
                    <xdr:row>11</xdr:row>
                    <xdr:rowOff>4763</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38100</xdr:colOff>
                    <xdr:row>10</xdr:row>
                    <xdr:rowOff>157163</xdr:rowOff>
                  </from>
                  <to>
                    <xdr:col>5</xdr:col>
                    <xdr:colOff>266700</xdr:colOff>
                    <xdr:row>12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38100</xdr:colOff>
                    <xdr:row>10</xdr:row>
                    <xdr:rowOff>157163</xdr:rowOff>
                  </from>
                  <to>
                    <xdr:col>5</xdr:col>
                    <xdr:colOff>266700</xdr:colOff>
                    <xdr:row>12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38100</xdr:colOff>
                    <xdr:row>10</xdr:row>
                    <xdr:rowOff>157163</xdr:rowOff>
                  </from>
                  <to>
                    <xdr:col>5</xdr:col>
                    <xdr:colOff>266700</xdr:colOff>
                    <xdr:row>12</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38100</xdr:colOff>
                    <xdr:row>10</xdr:row>
                    <xdr:rowOff>157163</xdr:rowOff>
                  </from>
                  <to>
                    <xdr:col>5</xdr:col>
                    <xdr:colOff>266700</xdr:colOff>
                    <xdr:row>12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67745-3920-45FB-9065-E03E283393B5}">
  <sheetPr>
    <pageSetUpPr fitToPage="1"/>
  </sheetPr>
  <dimension ref="A1:D36"/>
  <sheetViews>
    <sheetView topLeftCell="A10" workbookViewId="0">
      <selection activeCell="G16" sqref="G16"/>
    </sheetView>
  </sheetViews>
  <sheetFormatPr defaultRowHeight="14.25" x14ac:dyDescent="0.45"/>
  <cols>
    <col min="1" max="1" width="4" style="84" customWidth="1"/>
    <col min="2" max="2" width="4.9296875" style="84" customWidth="1"/>
    <col min="3" max="3" width="49.6640625" style="84" customWidth="1"/>
    <col min="4" max="4" width="11.86328125" style="84" bestFit="1" customWidth="1"/>
    <col min="5" max="5" width="3.265625" style="84" customWidth="1"/>
    <col min="6" max="6" width="3.53125" style="84" customWidth="1"/>
    <col min="7" max="16384" width="9.06640625" style="84"/>
  </cols>
  <sheetData>
    <row r="1" spans="1:4" x14ac:dyDescent="0.45">
      <c r="A1" s="18" t="s">
        <v>137</v>
      </c>
    </row>
    <row r="2" spans="1:4" x14ac:dyDescent="0.45">
      <c r="A2" s="19"/>
    </row>
    <row r="4" spans="1:4" ht="14.65" thickBot="1" x14ac:dyDescent="0.5"/>
    <row r="5" spans="1:4" ht="14.65" thickBot="1" x14ac:dyDescent="0.5">
      <c r="D5" s="26" t="s">
        <v>125</v>
      </c>
    </row>
    <row r="7" spans="1:4" ht="14.65" thickBot="1" x14ac:dyDescent="0.5">
      <c r="A7" s="84" t="s">
        <v>126</v>
      </c>
      <c r="D7" s="69">
        <f>'PPP Max Loan Calc'!E25</f>
        <v>270000</v>
      </c>
    </row>
    <row r="8" spans="1:4" x14ac:dyDescent="0.45">
      <c r="A8" s="84" t="s">
        <v>127</v>
      </c>
      <c r="D8" s="89">
        <v>170000</v>
      </c>
    </row>
    <row r="9" spans="1:4" x14ac:dyDescent="0.45">
      <c r="A9" s="84" t="s">
        <v>128</v>
      </c>
      <c r="D9" s="90">
        <v>4000</v>
      </c>
    </row>
    <row r="10" spans="1:4" x14ac:dyDescent="0.45">
      <c r="A10" s="84" t="s">
        <v>129</v>
      </c>
      <c r="D10" s="90">
        <v>1000</v>
      </c>
    </row>
    <row r="11" spans="1:4" ht="14.65" thickBot="1" x14ac:dyDescent="0.5">
      <c r="A11" s="84" t="s">
        <v>130</v>
      </c>
      <c r="D11" s="91">
        <v>10000</v>
      </c>
    </row>
    <row r="12" spans="1:4" x14ac:dyDescent="0.45">
      <c r="B12" s="84" t="s">
        <v>168</v>
      </c>
      <c r="D12" s="98">
        <f>D7-D8-D9-D10-D11</f>
        <v>85000</v>
      </c>
    </row>
    <row r="13" spans="1:4" x14ac:dyDescent="0.45">
      <c r="D13" s="100"/>
    </row>
    <row r="14" spans="1:4" x14ac:dyDescent="0.45">
      <c r="B14" s="84" t="s">
        <v>141</v>
      </c>
      <c r="D14" s="100">
        <f>SUM(D8:D11)</f>
        <v>185000</v>
      </c>
    </row>
    <row r="15" spans="1:4" ht="14.65" thickBot="1" x14ac:dyDescent="0.5">
      <c r="B15" s="99" t="s">
        <v>140</v>
      </c>
      <c r="D15" s="101">
        <f>'PPP Max Loan Calc'!E32</f>
        <v>0.8571428571428571</v>
      </c>
    </row>
    <row r="16" spans="1:4" x14ac:dyDescent="0.45">
      <c r="B16" s="84" t="s">
        <v>131</v>
      </c>
      <c r="D16" s="85">
        <f>D14*D15</f>
        <v>158571.42857142855</v>
      </c>
    </row>
    <row r="17" spans="1:4" ht="14.65" thickBot="1" x14ac:dyDescent="0.5">
      <c r="C17" s="86"/>
      <c r="D17" s="87"/>
    </row>
    <row r="18" spans="1:4" ht="14.65" thickBot="1" x14ac:dyDescent="0.5">
      <c r="C18" s="27" t="s">
        <v>132</v>
      </c>
      <c r="D18" s="93">
        <f>D16</f>
        <v>158571.42857142855</v>
      </c>
    </row>
    <row r="19" spans="1:4" ht="14.65" thickBot="1" x14ac:dyDescent="0.5"/>
    <row r="20" spans="1:4" ht="43.15" thickBot="1" x14ac:dyDescent="0.5">
      <c r="D20" s="92" t="s">
        <v>133</v>
      </c>
    </row>
    <row r="21" spans="1:4" ht="14.65" thickBot="1" x14ac:dyDescent="0.5"/>
    <row r="22" spans="1:4" x14ac:dyDescent="0.45">
      <c r="A22" s="84" t="s">
        <v>134</v>
      </c>
      <c r="D22" s="102">
        <v>140000</v>
      </c>
    </row>
    <row r="23" spans="1:4" ht="14.65" thickBot="1" x14ac:dyDescent="0.5">
      <c r="A23" s="84" t="s">
        <v>135</v>
      </c>
      <c r="D23" s="91">
        <v>60000</v>
      </c>
    </row>
    <row r="24" spans="1:4" ht="14.65" thickBot="1" x14ac:dyDescent="0.5">
      <c r="C24" s="27" t="s">
        <v>136</v>
      </c>
      <c r="D24" s="94">
        <f>SUM(D22:D23)</f>
        <v>200000</v>
      </c>
    </row>
    <row r="26" spans="1:4" ht="14.65" thickBot="1" x14ac:dyDescent="0.5"/>
    <row r="27" spans="1:4" ht="14.65" thickBot="1" x14ac:dyDescent="0.5">
      <c r="C27" s="24" t="s">
        <v>153</v>
      </c>
      <c r="D27" s="88">
        <f>D24-D18</f>
        <v>41428.571428571449</v>
      </c>
    </row>
    <row r="30" spans="1:4" x14ac:dyDescent="0.45">
      <c r="A30" s="103" t="s">
        <v>142</v>
      </c>
      <c r="C30" s="53" t="s">
        <v>143</v>
      </c>
    </row>
    <row r="31" spans="1:4" x14ac:dyDescent="0.45">
      <c r="C31" s="53" t="s">
        <v>144</v>
      </c>
    </row>
    <row r="32" spans="1:4" x14ac:dyDescent="0.45">
      <c r="C32" s="104" t="s">
        <v>145</v>
      </c>
    </row>
    <row r="33" spans="3:3" x14ac:dyDescent="0.45">
      <c r="C33" s="104" t="s">
        <v>146</v>
      </c>
    </row>
    <row r="34" spans="3:3" x14ac:dyDescent="0.45">
      <c r="C34" s="104" t="s">
        <v>147</v>
      </c>
    </row>
    <row r="35" spans="3:3" x14ac:dyDescent="0.45">
      <c r="C35" s="104" t="s">
        <v>151</v>
      </c>
    </row>
    <row r="36" spans="3:3" x14ac:dyDescent="0.45">
      <c r="C36" s="104" t="s">
        <v>152</v>
      </c>
    </row>
  </sheetData>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Checklist</vt:lpstr>
      <vt:lpstr>Cash Flow Budget</vt:lpstr>
      <vt:lpstr>Cash Flow Actuals</vt:lpstr>
      <vt:lpstr>Cash Flow Actuals vs Budget</vt:lpstr>
      <vt:lpstr>Unemployment Analysis</vt:lpstr>
      <vt:lpstr>PPP Max Loan Calc</vt:lpstr>
      <vt:lpstr>PPP vs ERC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 McIntosh</dc:creator>
  <cp:lastModifiedBy>Scott B. McIntosh</cp:lastModifiedBy>
  <cp:lastPrinted>2020-04-23T18:53:45Z</cp:lastPrinted>
  <dcterms:created xsi:type="dcterms:W3CDTF">2020-04-22T18:18:16Z</dcterms:created>
  <dcterms:modified xsi:type="dcterms:W3CDTF">2020-04-24T16:48:36Z</dcterms:modified>
</cp:coreProperties>
</file>